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/"/>
    </mc:Choice>
  </mc:AlternateContent>
  <xr:revisionPtr revIDLastSave="0" documentId="13_ncr:1_{6926F03A-A2D8-3044-B6D1-A96FB08C1DEF}" xr6:coauthVersionLast="47" xr6:coauthVersionMax="47" xr10:uidLastSave="{00000000-0000-0000-0000-000000000000}"/>
  <bookViews>
    <workbookView xWindow="0" yWindow="500" windowWidth="28800" windowHeight="16280" activeTab="6" xr2:uid="{7B02621E-B7BE-C640-8F0D-21B2A43A72CA}"/>
  </bookViews>
  <sheets>
    <sheet name="storage" sheetId="7" r:id="rId1"/>
    <sheet name="storage_esm_output" sheetId="8" r:id="rId2"/>
    <sheet name="transport" sheetId="9" r:id="rId3"/>
    <sheet name="transport_esm_output" sheetId="10" r:id="rId4"/>
    <sheet name="full_oper" sheetId="13" r:id="rId5"/>
    <sheet name="full_oper_esm_output" sheetId="14" r:id="rId6"/>
    <sheet name="peak_moment" sheetId="15" r:id="rId7"/>
  </sheets>
  <definedNames>
    <definedName name="OpenSolver_ChosenSolver" localSheetId="4" hidden="1">CBC</definedName>
    <definedName name="OpenSolver_ChosenSolver" localSheetId="5" hidden="1">CBC</definedName>
    <definedName name="OpenSolver_ChosenSolver" localSheetId="6" hidden="1">CBC</definedName>
    <definedName name="OpenSolver_ChosenSolver" localSheetId="0" hidden="1">CBC</definedName>
    <definedName name="OpenSolver_ChosenSolver" localSheetId="1" hidden="1">CBC</definedName>
    <definedName name="OpenSolver_ChosenSolver" localSheetId="2" hidden="1">CBC</definedName>
    <definedName name="OpenSolver_ChosenSolver" localSheetId="3" hidden="1">CBC</definedName>
    <definedName name="OpenSolver_DualsNewSheet" localSheetId="4" hidden="1">0</definedName>
    <definedName name="OpenSolver_DualsNewSheet" localSheetId="5" hidden="1">0</definedName>
    <definedName name="OpenSolver_DualsNewSheet" localSheetId="6" hidden="1">0</definedName>
    <definedName name="OpenSolver_DualsNewSheet" localSheetId="0" hidden="1">0</definedName>
    <definedName name="OpenSolver_DualsNewSheet" localSheetId="1" hidden="1">0</definedName>
    <definedName name="OpenSolver_DualsNewSheet" localSheetId="2" hidden="1">0</definedName>
    <definedName name="OpenSolver_DualsNewSheet" localSheetId="3" hidden="1">0</definedName>
    <definedName name="OpenSolver_LinearityCheck" localSheetId="4" hidden="1">1</definedName>
    <definedName name="OpenSolver_LinearityCheck" localSheetId="5" hidden="1">1</definedName>
    <definedName name="OpenSolver_LinearityCheck" localSheetId="6" hidden="1">1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LinearityCheck" localSheetId="3" hidden="1">1</definedName>
    <definedName name="OpenSolver_UpdateSensitivity" localSheetId="4" hidden="1">1</definedName>
    <definedName name="OpenSolver_UpdateSensitivity" localSheetId="5" hidden="1">1</definedName>
    <definedName name="OpenSolver_UpdateSensitivity" localSheetId="6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2" hidden="1">1</definedName>
    <definedName name="OpenSolver_UpdateSensitivity" localSheetId="3" hidden="1">1</definedName>
    <definedName name="solver_adj" localSheetId="4" hidden="1">full_oper!$J$56:$AE$61,full_oper!$AG$56:$BB$61,full_oper!$CD$22,full_oper!$CU$10:$CZ$20,full_oper!$BD$84:$BU$84</definedName>
    <definedName name="solver_adj" localSheetId="5" hidden="1">full_oper_esm_output!$J$56:$AE$61,full_oper_esm_output!$AG$56:$BB$61,full_oper_esm_output!$CD$22,full_oper_esm_output!$CU$10:$CZ$20,full_oper_esm_output!$BD$84:$BU$84</definedName>
    <definedName name="solver_adj" localSheetId="6" hidden="1">peak_moment!$J$57:$AE$63,peak_moment!$AG$57:$BB$63,peak_moment!$CE$22,peak_moment!$CX$10:$DD$20,peak_moment!$BD$89:$BU$89</definedName>
    <definedName name="solver_adj" localSheetId="0" hidden="1">storage!$J$44:$W$49,storage!$Y$44:$AL$49,storage!$AN$72:$AY$72,storage!$BY$10:$CD$15,storage!$BH$17</definedName>
    <definedName name="solver_adj" localSheetId="1" hidden="1">storage_esm_output!$J$44:$W$49,storage_esm_output!$Y$44:$AL$49,storage_esm_output!$AN$72:$AY$72,storage_esm_output!$BY$10:$CD$15,storage_esm_output!$BH$17</definedName>
    <definedName name="solver_adj" localSheetId="2" hidden="1">transport!$J$56:$AE$61,transport!$AG$56:$BB$61,transport!$CD$22,transport!$CU$10:$CZ$20,transport!$BD$84:$BU$84</definedName>
    <definedName name="solver_adj" localSheetId="3" hidden="1">transport_esm_output!$J$56:$AE$61,transport_esm_output!$AG$56:$BB$61,transport_esm_output!$CD$22,transport_esm_output!$CU$10:$CZ$20,transport_esm_output!$BD$84:$BU$84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3" hidden="1">2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4" hidden="1">full_oper!$AG$56:$AI$61</definedName>
    <definedName name="solver_lhs1" localSheetId="5" hidden="1">full_oper_esm_output!$AG$56:$AI$61</definedName>
    <definedName name="solver_lhs1" localSheetId="6" hidden="1">peak_moment!$AG$57:$AI$63</definedName>
    <definedName name="solver_lhs1" localSheetId="0" hidden="1">storage!$AN$72:$AY$72</definedName>
    <definedName name="solver_lhs1" localSheetId="1" hidden="1">storage_esm_output!$AN$72:$AY$72</definedName>
    <definedName name="solver_lhs1" localSheetId="2" hidden="1">transport!$CU$10:$CZ$20</definedName>
    <definedName name="solver_lhs1" localSheetId="3" hidden="1">transport_esm_output!$AG$56:$AI$61</definedName>
    <definedName name="solver_lhs10" localSheetId="4" hidden="1">full_oper!$CU$41:$CX$41</definedName>
    <definedName name="solver_lhs10" localSheetId="5" hidden="1">full_oper_esm_output!$CU$41:$CX$41</definedName>
    <definedName name="solver_lhs10" localSheetId="6" hidden="1">peak_moment!$CX$41:$DA$41</definedName>
    <definedName name="solver_lhs10" localSheetId="0" hidden="1">storage!$BY$46:$CD$47</definedName>
    <definedName name="solver_lhs10" localSheetId="1" hidden="1">storage_esm_output!$BY$46:$CD$47</definedName>
    <definedName name="solver_lhs10" localSheetId="2" hidden="1">transport!$CU$45:$CZ$47</definedName>
    <definedName name="solver_lhs10" localSheetId="3" hidden="1">transport_esm_output!$CU$41:$CX$41</definedName>
    <definedName name="solver_lhs11" localSheetId="4" hidden="1">full_oper!$CU$45:$CZ$47</definedName>
    <definedName name="solver_lhs11" localSheetId="5" hidden="1">full_oper_esm_output!$CU$45:$CZ$47</definedName>
    <definedName name="solver_lhs11" localSheetId="6" hidden="1">peak_moment!$CX$45:$DD$47</definedName>
    <definedName name="solver_lhs11" localSheetId="0" hidden="1">storage!$Y$44:$AA$49</definedName>
    <definedName name="solver_lhs11" localSheetId="1" hidden="1">storage_esm_output!$Y$44:$AA$49</definedName>
    <definedName name="solver_lhs11" localSheetId="2" hidden="1">transport!$CU$49:$CZ$50</definedName>
    <definedName name="solver_lhs11" localSheetId="3" hidden="1">transport_esm_output!$CU$45:$CZ$47</definedName>
    <definedName name="solver_lhs12" localSheetId="4" hidden="1">full_oper!$CU$49:$CZ$50</definedName>
    <definedName name="solver_lhs12" localSheetId="5" hidden="1">full_oper_esm_output!$CU$49:$CZ$50</definedName>
    <definedName name="solver_lhs12" localSheetId="6" hidden="1">peak_moment!$CX$49:$DC$50</definedName>
    <definedName name="solver_lhs12" localSheetId="0" hidden="1">storage!$AC$44:$AE$49</definedName>
    <definedName name="solver_lhs12" localSheetId="1" hidden="1">storage_esm_output!$AC$44:$AE$49</definedName>
    <definedName name="solver_lhs12" localSheetId="2" hidden="1">transport!$CU$52:$CZ$53</definedName>
    <definedName name="solver_lhs12" localSheetId="3" hidden="1">transport_esm_output!$CU$49:$CZ$50</definedName>
    <definedName name="solver_lhs13" localSheetId="4" hidden="1">full_oper!$CU$52:$CZ$53</definedName>
    <definedName name="solver_lhs13" localSheetId="5" hidden="1">full_oper_esm_output!$CU$52:$CZ$53</definedName>
    <definedName name="solver_lhs13" localSheetId="6" hidden="1">peak_moment!$CX$52:$DC$53</definedName>
    <definedName name="solver_lhs13" localSheetId="0" hidden="1">storage!$AG$44:$AL$49</definedName>
    <definedName name="solver_lhs13" localSheetId="1" hidden="1">storage_esm_output!$AG$44:$AL$49</definedName>
    <definedName name="solver_lhs13" localSheetId="2" hidden="1">transport!$CU$55:$CZ$56</definedName>
    <definedName name="solver_lhs13" localSheetId="3" hidden="1">transport_esm_output!$CU$52:$CZ$53</definedName>
    <definedName name="solver_lhs14" localSheetId="4" hidden="1">full_oper!$CU$55:$CZ$56</definedName>
    <definedName name="solver_lhs14" localSheetId="5" hidden="1">full_oper_esm_output!$CU$55:$CZ$56</definedName>
    <definedName name="solver_lhs14" localSheetId="6" hidden="1">peak_moment!$CX$55:$DD$56</definedName>
    <definedName name="solver_lhs14" localSheetId="0" hidden="1">storage!$BH$17</definedName>
    <definedName name="solver_lhs14" localSheetId="1" hidden="1">storage_esm_output!$BH$17</definedName>
    <definedName name="solver_lhs14" localSheetId="2" hidden="1">transport!$CU$58:$CZ$59</definedName>
    <definedName name="solver_lhs14" localSheetId="3" hidden="1">transport_esm_output!$CU$55:$CZ$56</definedName>
    <definedName name="solver_lhs15" localSheetId="4" hidden="1">full_oper!$CU$58:$CZ$59</definedName>
    <definedName name="solver_lhs15" localSheetId="5" hidden="1">full_oper_esm_output!$CU$58:$CZ$59</definedName>
    <definedName name="solver_lhs15" localSheetId="6" hidden="1">peak_moment!$CX$58:$DD$59</definedName>
    <definedName name="solver_lhs15" localSheetId="2" hidden="1">transport!$CU$61:$CZ$61</definedName>
    <definedName name="solver_lhs15" localSheetId="3" hidden="1">transport_esm_output!$CU$58:$CZ$59</definedName>
    <definedName name="solver_lhs16" localSheetId="4" hidden="1">full_oper!$CU$61:$CZ$61</definedName>
    <definedName name="solver_lhs16" localSheetId="5" hidden="1">full_oper_esm_output!$CU$61:$CZ$61</definedName>
    <definedName name="solver_lhs16" localSheetId="6" hidden="1">peak_moment!$CX$61:$DC$61</definedName>
    <definedName name="solver_lhs16" localSheetId="2" hidden="1">transport!$CU$63:$CZ$63</definedName>
    <definedName name="solver_lhs16" localSheetId="3" hidden="1">transport_esm_output!$CU$61:$CZ$61</definedName>
    <definedName name="solver_lhs17" localSheetId="4" hidden="1">full_oper!$CU$63:$CZ$63</definedName>
    <definedName name="solver_lhs17" localSheetId="5" hidden="1">full_oper_esm_output!$CU$63:$CZ$63</definedName>
    <definedName name="solver_lhs17" localSheetId="6" hidden="1">peak_moment!$CX$63:$DC$63</definedName>
    <definedName name="solver_lhs17" localSheetId="2" hidden="1">transport!$CU$41:$CX$41</definedName>
    <definedName name="solver_lhs17" localSheetId="3" hidden="1">transport_esm_output!$CU$63:$CZ$63</definedName>
    <definedName name="solver_lhs2" localSheetId="4" hidden="1">full_oper!$AK$56:$AM$61</definedName>
    <definedName name="solver_lhs2" localSheetId="5" hidden="1">full_oper_esm_output!$AK$56:$AM$61</definedName>
    <definedName name="solver_lhs2" localSheetId="6" hidden="1">peak_moment!$AK$57:$AM$63</definedName>
    <definedName name="solver_lhs2" localSheetId="0" hidden="1">storage!$BY$10:$CD$15</definedName>
    <definedName name="solver_lhs2" localSheetId="1" hidden="1">storage_esm_output!$BY$10:$CD$15</definedName>
    <definedName name="solver_lhs2" localSheetId="2" hidden="1">transport!$CD$22</definedName>
    <definedName name="solver_lhs2" localSheetId="3" hidden="1">transport_esm_output!$AK$56:$AM$61</definedName>
    <definedName name="solver_lhs3" localSheetId="4" hidden="1">full_oper!$AO$56:$BB$61</definedName>
    <definedName name="solver_lhs3" localSheetId="5" hidden="1">full_oper_esm_output!$AO$56:$BB$61</definedName>
    <definedName name="solver_lhs3" localSheetId="6" hidden="1">peak_moment!$AO$57:$BB$63</definedName>
    <definedName name="solver_lhs3" localSheetId="0" hidden="1">storage!$BR$10:$BW$15</definedName>
    <definedName name="solver_lhs3" localSheetId="1" hidden="1">storage_esm_output!$BR$10:$BW$15</definedName>
    <definedName name="solver_lhs3" localSheetId="2" hidden="1">transport!$BD$84:$BU$84</definedName>
    <definedName name="solver_lhs3" localSheetId="3" hidden="1">transport_esm_output!$AO$56:$BB$61</definedName>
    <definedName name="solver_lhs4" localSheetId="4" hidden="1">full_oper!$BD$84:$BU$84</definedName>
    <definedName name="solver_lhs4" localSheetId="5" hidden="1">full_oper_esm_output!$BD$84:$BU$84</definedName>
    <definedName name="solver_lhs4" localSheetId="6" hidden="1">peak_moment!$BD$89:$BU$89</definedName>
    <definedName name="solver_lhs4" localSheetId="0" hidden="1">storage!$BR$17:$BW$30</definedName>
    <definedName name="solver_lhs4" localSheetId="1" hidden="1">storage_esm_output!$BR$17:$BW$30</definedName>
    <definedName name="solver_lhs4" localSheetId="2" hidden="1">transport!$AG$56:$AI$61</definedName>
    <definedName name="solver_lhs4" localSheetId="3" hidden="1">transport_esm_output!$BD$84:$BU$84</definedName>
    <definedName name="solver_lhs5" localSheetId="4" hidden="1">full_oper!$CD$22</definedName>
    <definedName name="solver_lhs5" localSheetId="5" hidden="1">full_oper_esm_output!$CD$22</definedName>
    <definedName name="solver_lhs5" localSheetId="6" hidden="1">peak_moment!$CE$22</definedName>
    <definedName name="solver_lhs5" localSheetId="0" hidden="1">storage!$BY$17:$CD$27</definedName>
    <definedName name="solver_lhs5" localSheetId="1" hidden="1">storage_esm_output!$BY$17:$CD$27</definedName>
    <definedName name="solver_lhs5" localSheetId="2" hidden="1">transport!$AK$56:$AM$61</definedName>
    <definedName name="solver_lhs5" localSheetId="3" hidden="1">transport_esm_output!$CD$22</definedName>
    <definedName name="solver_lhs6" localSheetId="4" hidden="1">full_oper!$CN$10:$CS$20</definedName>
    <definedName name="solver_lhs6" localSheetId="5" hidden="1">full_oper_esm_output!$CN$10:$CS$20</definedName>
    <definedName name="solver_lhs6" localSheetId="6" hidden="1">peak_moment!$CP$10:$CV$20</definedName>
    <definedName name="solver_lhs6" localSheetId="0" hidden="1">storage!$BY$33:$CD$34</definedName>
    <definedName name="solver_lhs6" localSheetId="1" hidden="1">storage_esm_output!$BY$33:$CD$34</definedName>
    <definedName name="solver_lhs6" localSheetId="2" hidden="1">transport!$AO$56:$BB$61</definedName>
    <definedName name="solver_lhs6" localSheetId="3" hidden="1">transport_esm_output!$CN$10:$CS$20</definedName>
    <definedName name="solver_lhs7" localSheetId="4" hidden="1">full_oper!$CN$22:$CS$43</definedName>
    <definedName name="solver_lhs7" localSheetId="5" hidden="1">full_oper_esm_output!$CN$22:$CS$43</definedName>
    <definedName name="solver_lhs7" localSheetId="6" hidden="1">peak_moment!$CP$22:$CV$43</definedName>
    <definedName name="solver_lhs7" localSheetId="0" hidden="1">storage!$BY$37:$CD$38</definedName>
    <definedName name="solver_lhs7" localSheetId="1" hidden="1">storage_esm_output!$BY$37:$CD$38</definedName>
    <definedName name="solver_lhs7" localSheetId="2" hidden="1">transport!$CN$10:$CS$20</definedName>
    <definedName name="solver_lhs7" localSheetId="3" hidden="1">transport_esm_output!$CN$22:$CS$43</definedName>
    <definedName name="solver_lhs8" localSheetId="4" hidden="1">full_oper!$CU$10:$CZ$20</definedName>
    <definedName name="solver_lhs8" localSheetId="5" hidden="1">full_oper_esm_output!$CU$10:$CZ$20</definedName>
    <definedName name="solver_lhs8" localSheetId="6" hidden="1">peak_moment!$CX$10:$DD$20</definedName>
    <definedName name="solver_lhs8" localSheetId="0" hidden="1">storage!$BY$40:$CD$41</definedName>
    <definedName name="solver_lhs8" localSheetId="1" hidden="1">storage_esm_output!$BY$40:$CD$41</definedName>
    <definedName name="solver_lhs8" localSheetId="2" hidden="1">transport!$CN$22:$CS$43</definedName>
    <definedName name="solver_lhs8" localSheetId="3" hidden="1">transport_esm_output!$CU$10:$CZ$20</definedName>
    <definedName name="solver_lhs9" localSheetId="4" hidden="1">full_oper!$CU$22:$CZ$37</definedName>
    <definedName name="solver_lhs9" localSheetId="5" hidden="1">full_oper_esm_output!$CU$22:$CZ$37</definedName>
    <definedName name="solver_lhs9" localSheetId="6" hidden="1">peak_moment!$CX$22:$DD$37</definedName>
    <definedName name="solver_lhs9" localSheetId="0" hidden="1">storage!$BY$43:$CD$44</definedName>
    <definedName name="solver_lhs9" localSheetId="1" hidden="1">storage_esm_output!$BY$43:$CD$44</definedName>
    <definedName name="solver_lhs9" localSheetId="2" hidden="1">transport!$CU$22:$CZ$37</definedName>
    <definedName name="solver_lhs9" localSheetId="3" hidden="1">transport_esm_output!$CU$22:$CZ$37</definedName>
    <definedName name="solver_lin" localSheetId="4" hidden="1">1</definedName>
    <definedName name="solver_lin" localSheetId="5" hidden="1">1</definedName>
    <definedName name="solver_lin" localSheetId="6" hidden="1">1</definedName>
    <definedName name="solver_lin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0" hidden="1">0</definedName>
    <definedName name="solver_neg" localSheetId="1" hidden="1">0</definedName>
    <definedName name="solver_neg" localSheetId="2" hidden="1">1</definedName>
    <definedName name="solver_neg" localSheetId="3" hidden="1">1</definedName>
    <definedName name="solver_num" localSheetId="4" hidden="1">17</definedName>
    <definedName name="solver_num" localSheetId="5" hidden="1">17</definedName>
    <definedName name="solver_num" localSheetId="6" hidden="1">17</definedName>
    <definedName name="solver_num" localSheetId="0" hidden="1">14</definedName>
    <definedName name="solver_num" localSheetId="1" hidden="1">14</definedName>
    <definedName name="solver_num" localSheetId="2" hidden="1">17</definedName>
    <definedName name="solver_num" localSheetId="3" hidden="1">17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4" hidden="1">full_oper!$CI$23</definedName>
    <definedName name="solver_opt" localSheetId="5" hidden="1">full_oper_esm_output!$CI$23</definedName>
    <definedName name="solver_opt" localSheetId="6" hidden="1">peak_moment!$CJ$23</definedName>
    <definedName name="solver_opt" localSheetId="0" hidden="1">storage!$BM$18</definedName>
    <definedName name="solver_opt" localSheetId="1" hidden="1">storage_esm_output!$BM$18</definedName>
    <definedName name="solver_opt" localSheetId="2" hidden="1">transport!$CI$23</definedName>
    <definedName name="solver_opt" localSheetId="3" hidden="1">transport_esm_output!$CI$23</definedName>
    <definedName name="solver_rel1" localSheetId="4" hidden="1">3</definedName>
    <definedName name="solver_rel1" localSheetId="5" hidden="1">3</definedName>
    <definedName name="solver_rel1" localSheetId="6" hidden="1">3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10" localSheetId="4" hidden="1">2</definedName>
    <definedName name="solver_rel10" localSheetId="5" hidden="1">2</definedName>
    <definedName name="solver_rel10" localSheetId="6" hidden="1">2</definedName>
    <definedName name="solver_rel10" localSheetId="0" hidden="1">3</definedName>
    <definedName name="solver_rel10" localSheetId="1" hidden="1">3</definedName>
    <definedName name="solver_rel10" localSheetId="2" hidden="1">3</definedName>
    <definedName name="solver_rel10" localSheetId="3" hidden="1">2</definedName>
    <definedName name="solver_rel11" localSheetId="4" hidden="1">3</definedName>
    <definedName name="solver_rel11" localSheetId="5" hidden="1">3</definedName>
    <definedName name="solver_rel11" localSheetId="6" hidden="1">3</definedName>
    <definedName name="solver_rel11" localSheetId="0" hidden="1">3</definedName>
    <definedName name="solver_rel11" localSheetId="1" hidden="1">3</definedName>
    <definedName name="solver_rel11" localSheetId="2" hidden="1">3</definedName>
    <definedName name="solver_rel11" localSheetId="3" hidden="1">3</definedName>
    <definedName name="solver_rel12" localSheetId="4" hidden="1">3</definedName>
    <definedName name="solver_rel12" localSheetId="5" hidden="1">3</definedName>
    <definedName name="solver_rel12" localSheetId="6" hidden="1">3</definedName>
    <definedName name="solver_rel12" localSheetId="0" hidden="1">3</definedName>
    <definedName name="solver_rel12" localSheetId="1" hidden="1">3</definedName>
    <definedName name="solver_rel12" localSheetId="2" hidden="1">3</definedName>
    <definedName name="solver_rel12" localSheetId="3" hidden="1">3</definedName>
    <definedName name="solver_rel13" localSheetId="4" hidden="1">3</definedName>
    <definedName name="solver_rel13" localSheetId="5" hidden="1">3</definedName>
    <definedName name="solver_rel13" localSheetId="6" hidden="1">3</definedName>
    <definedName name="solver_rel13" localSheetId="0" hidden="1">3</definedName>
    <definedName name="solver_rel13" localSheetId="1" hidden="1">3</definedName>
    <definedName name="solver_rel13" localSheetId="2" hidden="1">3</definedName>
    <definedName name="solver_rel13" localSheetId="3" hidden="1">3</definedName>
    <definedName name="solver_rel14" localSheetId="4" hidden="1">3</definedName>
    <definedName name="solver_rel14" localSheetId="5" hidden="1">3</definedName>
    <definedName name="solver_rel14" localSheetId="6" hidden="1">3</definedName>
    <definedName name="solver_rel14" localSheetId="0" hidden="1">5</definedName>
    <definedName name="solver_rel14" localSheetId="1" hidden="1">5</definedName>
    <definedName name="solver_rel14" localSheetId="2" hidden="1">3</definedName>
    <definedName name="solver_rel14" localSheetId="3" hidden="1">3</definedName>
    <definedName name="solver_rel15" localSheetId="4" hidden="1">3</definedName>
    <definedName name="solver_rel15" localSheetId="5" hidden="1">3</definedName>
    <definedName name="solver_rel15" localSheetId="6" hidden="1">3</definedName>
    <definedName name="solver_rel15" localSheetId="2" hidden="1">3</definedName>
    <definedName name="solver_rel15" localSheetId="3" hidden="1">3</definedName>
    <definedName name="solver_rel16" localSheetId="4" hidden="1">3</definedName>
    <definedName name="solver_rel16" localSheetId="5" hidden="1">3</definedName>
    <definedName name="solver_rel16" localSheetId="6" hidden="1">3</definedName>
    <definedName name="solver_rel16" localSheetId="2" hidden="1">3</definedName>
    <definedName name="solver_rel16" localSheetId="3" hidden="1">3</definedName>
    <definedName name="solver_rel17" localSheetId="4" hidden="1">3</definedName>
    <definedName name="solver_rel17" localSheetId="5" hidden="1">3</definedName>
    <definedName name="solver_rel17" localSheetId="6" hidden="1">3</definedName>
    <definedName name="solver_rel17" localSheetId="2" hidden="1">2</definedName>
    <definedName name="solver_rel17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0" hidden="1">3</definedName>
    <definedName name="solver_rel2" localSheetId="1" hidden="1">3</definedName>
    <definedName name="solver_rel2" localSheetId="2" hidden="1">5</definedName>
    <definedName name="solver_rel2" localSheetId="3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0" hidden="1">2</definedName>
    <definedName name="solver_rel3" localSheetId="1" hidden="1">2</definedName>
    <definedName name="solver_rel3" localSheetId="2" hidden="1">3</definedName>
    <definedName name="solver_rel3" localSheetId="3" hidden="1">3</definedName>
    <definedName name="solver_rel4" localSheetId="4" hidden="1">3</definedName>
    <definedName name="solver_rel4" localSheetId="5" hidden="1">3</definedName>
    <definedName name="solver_rel4" localSheetId="6" hidden="1">3</definedName>
    <definedName name="solver_rel4" localSheetId="0" hidden="1">2</definedName>
    <definedName name="solver_rel4" localSheetId="1" hidden="1">2</definedName>
    <definedName name="solver_rel4" localSheetId="2" hidden="1">3</definedName>
    <definedName name="solver_rel4" localSheetId="3" hidden="1">3</definedName>
    <definedName name="solver_rel5" localSheetId="4" hidden="1">5</definedName>
    <definedName name="solver_rel5" localSheetId="5" hidden="1">5</definedName>
    <definedName name="solver_rel5" localSheetId="6" hidden="1">5</definedName>
    <definedName name="solver_rel5" localSheetId="0" hidden="1">3</definedName>
    <definedName name="solver_rel5" localSheetId="1" hidden="1">3</definedName>
    <definedName name="solver_rel5" localSheetId="2" hidden="1">3</definedName>
    <definedName name="solver_rel5" localSheetId="3" hidden="1">5</definedName>
    <definedName name="solver_rel6" localSheetId="4" hidden="1">2</definedName>
    <definedName name="solver_rel6" localSheetId="5" hidden="1">2</definedName>
    <definedName name="solver_rel6" localSheetId="6" hidden="1">2</definedName>
    <definedName name="solver_rel6" localSheetId="0" hidden="1">3</definedName>
    <definedName name="solver_rel6" localSheetId="1" hidden="1">3</definedName>
    <definedName name="solver_rel6" localSheetId="2" hidden="1">3</definedName>
    <definedName name="solver_rel6" localSheetId="3" hidden="1">2</definedName>
    <definedName name="solver_rel7" localSheetId="4" hidden="1">2</definedName>
    <definedName name="solver_rel7" localSheetId="5" hidden="1">2</definedName>
    <definedName name="solver_rel7" localSheetId="6" hidden="1">2</definedName>
    <definedName name="solver_rel7" localSheetId="0" hidden="1">3</definedName>
    <definedName name="solver_rel7" localSheetId="1" hidden="1">3</definedName>
    <definedName name="solver_rel7" localSheetId="2" hidden="1">2</definedName>
    <definedName name="solver_rel7" localSheetId="3" hidden="1">2</definedName>
    <definedName name="solver_rel8" localSheetId="4" hidden="1">3</definedName>
    <definedName name="solver_rel8" localSheetId="5" hidden="1">3</definedName>
    <definedName name="solver_rel8" localSheetId="6" hidden="1">3</definedName>
    <definedName name="solver_rel8" localSheetId="0" hidden="1">3</definedName>
    <definedName name="solver_rel8" localSheetId="1" hidden="1">3</definedName>
    <definedName name="solver_rel8" localSheetId="2" hidden="1">2</definedName>
    <definedName name="solver_rel8" localSheetId="3" hidden="1">3</definedName>
    <definedName name="solver_rel9" localSheetId="4" hidden="1">3</definedName>
    <definedName name="solver_rel9" localSheetId="5" hidden="1">3</definedName>
    <definedName name="solver_rel9" localSheetId="6" hidden="1">3</definedName>
    <definedName name="solver_rel9" localSheetId="0" hidden="1">3</definedName>
    <definedName name="solver_rel9" localSheetId="1" hidden="1">3</definedName>
    <definedName name="solver_rel9" localSheetId="2" hidden="1">3</definedName>
    <definedName name="solver_rel9" localSheetId="3" hidden="1">3</definedName>
    <definedName name="solver_rhs1" localSheetId="4" hidden="1">0</definedName>
    <definedName name="solver_rhs1" localSheetId="5" hidden="1">0</definedName>
    <definedName name="solver_rhs1" localSheetId="6" hidden="1">0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10" localSheetId="4" hidden="1">0</definedName>
    <definedName name="solver_rhs10" localSheetId="5" hidden="1">0</definedName>
    <definedName name="solver_rhs10" localSheetId="6" hidden="1">0</definedName>
    <definedName name="solver_rhs10" localSheetId="0" hidden="1">0</definedName>
    <definedName name="solver_rhs10" localSheetId="1" hidden="1">0</definedName>
    <definedName name="solver_rhs10" localSheetId="2" hidden="1">0</definedName>
    <definedName name="solver_rhs10" localSheetId="3" hidden="1">0</definedName>
    <definedName name="solver_rhs11" localSheetId="4" hidden="1">0</definedName>
    <definedName name="solver_rhs11" localSheetId="5" hidden="1">0</definedName>
    <definedName name="solver_rhs11" localSheetId="6" hidden="1">0</definedName>
    <definedName name="solver_rhs11" localSheetId="0" hidden="1">0</definedName>
    <definedName name="solver_rhs11" localSheetId="1" hidden="1">0</definedName>
    <definedName name="solver_rhs11" localSheetId="2" hidden="1">0</definedName>
    <definedName name="solver_rhs11" localSheetId="3" hidden="1">0</definedName>
    <definedName name="solver_rhs12" localSheetId="4" hidden="1">0</definedName>
    <definedName name="solver_rhs12" localSheetId="5" hidden="1">0</definedName>
    <definedName name="solver_rhs12" localSheetId="6" hidden="1">0</definedName>
    <definedName name="solver_rhs12" localSheetId="0" hidden="1">0</definedName>
    <definedName name="solver_rhs12" localSheetId="1" hidden="1">0</definedName>
    <definedName name="solver_rhs12" localSheetId="2" hidden="1">0</definedName>
    <definedName name="solver_rhs12" localSheetId="3" hidden="1">0</definedName>
    <definedName name="solver_rhs13" localSheetId="4" hidden="1">0</definedName>
    <definedName name="solver_rhs13" localSheetId="5" hidden="1">0</definedName>
    <definedName name="solver_rhs13" localSheetId="6" hidden="1">0</definedName>
    <definedName name="solver_rhs13" localSheetId="0" hidden="1">0</definedName>
    <definedName name="solver_rhs13" localSheetId="1" hidden="1">0</definedName>
    <definedName name="solver_rhs13" localSheetId="2" hidden="1">0</definedName>
    <definedName name="solver_rhs13" localSheetId="3" hidden="1">0</definedName>
    <definedName name="solver_rhs14" localSheetId="4" hidden="1">0</definedName>
    <definedName name="solver_rhs14" localSheetId="5" hidden="1">0</definedName>
    <definedName name="solver_rhs14" localSheetId="6" hidden="1">0</definedName>
    <definedName name="solver_rhs14" localSheetId="0" hidden="1">binary</definedName>
    <definedName name="solver_rhs14" localSheetId="1" hidden="1">binary</definedName>
    <definedName name="solver_rhs14" localSheetId="2" hidden="1">0</definedName>
    <definedName name="solver_rhs14" localSheetId="3" hidden="1">0</definedName>
    <definedName name="solver_rhs15" localSheetId="4" hidden="1">0</definedName>
    <definedName name="solver_rhs15" localSheetId="5" hidden="1">0</definedName>
    <definedName name="solver_rhs15" localSheetId="6" hidden="1">0</definedName>
    <definedName name="solver_rhs15" localSheetId="2" hidden="1">0</definedName>
    <definedName name="solver_rhs15" localSheetId="3" hidden="1">0</definedName>
    <definedName name="solver_rhs16" localSheetId="4" hidden="1">0</definedName>
    <definedName name="solver_rhs16" localSheetId="5" hidden="1">0</definedName>
    <definedName name="solver_rhs16" localSheetId="6" hidden="1">0</definedName>
    <definedName name="solver_rhs16" localSheetId="2" hidden="1">0</definedName>
    <definedName name="solver_rhs16" localSheetId="3" hidden="1">0</definedName>
    <definedName name="solver_rhs17" localSheetId="4" hidden="1">0</definedName>
    <definedName name="solver_rhs17" localSheetId="5" hidden="1">0</definedName>
    <definedName name="solver_rhs17" localSheetId="6" hidden="1">0</definedName>
    <definedName name="solver_rhs17" localSheetId="2" hidden="1">0</definedName>
    <definedName name="solver_rhs17" localSheetId="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0" hidden="1">0</definedName>
    <definedName name="solver_rhs2" localSheetId="1" hidden="1">0</definedName>
    <definedName name="solver_rhs2" localSheetId="2" hidden="1">binary</definedName>
    <definedName name="solver_rhs2" localSheetId="3" hidden="1">0</definedName>
    <definedName name="solver_rhs3" localSheetId="4" hidden="1">0</definedName>
    <definedName name="solver_rhs3" localSheetId="5" hidden="1">0</definedName>
    <definedName name="solver_rhs3" localSheetId="6" hidden="1">0</definedName>
    <definedName name="solver_rhs3" localSheetId="0" hidden="1">0</definedName>
    <definedName name="solver_rhs3" localSheetId="1" hidden="1">0</definedName>
    <definedName name="solver_rhs3" localSheetId="2" hidden="1">0</definedName>
    <definedName name="solver_rhs3" localSheetId="3" hidden="1">0</definedName>
    <definedName name="solver_rhs4" localSheetId="4" hidden="1">0</definedName>
    <definedName name="solver_rhs4" localSheetId="5" hidden="1">0</definedName>
    <definedName name="solver_rhs4" localSheetId="6" hidden="1">0</definedName>
    <definedName name="solver_rhs4" localSheetId="0" hidden="1">0</definedName>
    <definedName name="solver_rhs4" localSheetId="1" hidden="1">0</definedName>
    <definedName name="solver_rhs4" localSheetId="2" hidden="1">0</definedName>
    <definedName name="solver_rhs4" localSheetId="3" hidden="1">0</definedName>
    <definedName name="solver_rhs5" localSheetId="4" hidden="1">"binary"</definedName>
    <definedName name="solver_rhs5" localSheetId="5" hidden="1">"binary"</definedName>
    <definedName name="solver_rhs5" localSheetId="6" hidden="1">binary</definedName>
    <definedName name="solver_rhs5" localSheetId="0" hidden="1">0</definedName>
    <definedName name="solver_rhs5" localSheetId="1" hidden="1">0</definedName>
    <definedName name="solver_rhs5" localSheetId="2" hidden="1">0</definedName>
    <definedName name="solver_rhs5" localSheetId="3" hidden="1">"binary"</definedName>
    <definedName name="solver_rhs6" localSheetId="4" hidden="1">0</definedName>
    <definedName name="solver_rhs6" localSheetId="5" hidden="1">0</definedName>
    <definedName name="solver_rhs6" localSheetId="6" hidden="1">0</definedName>
    <definedName name="solver_rhs6" localSheetId="0" hidden="1">0</definedName>
    <definedName name="solver_rhs6" localSheetId="1" hidden="1">0</definedName>
    <definedName name="solver_rhs6" localSheetId="2" hidden="1">0</definedName>
    <definedName name="solver_rhs6" localSheetId="3" hidden="1">0</definedName>
    <definedName name="solver_rhs7" localSheetId="4" hidden="1">0</definedName>
    <definedName name="solver_rhs7" localSheetId="5" hidden="1">0</definedName>
    <definedName name="solver_rhs7" localSheetId="6" hidden="1">0</definedName>
    <definedName name="solver_rhs7" localSheetId="0" hidden="1">0</definedName>
    <definedName name="solver_rhs7" localSheetId="1" hidden="1">0</definedName>
    <definedName name="solver_rhs7" localSheetId="2" hidden="1">0</definedName>
    <definedName name="solver_rhs7" localSheetId="3" hidden="1">0</definedName>
    <definedName name="solver_rhs8" localSheetId="4" hidden="1">0</definedName>
    <definedName name="solver_rhs8" localSheetId="5" hidden="1">0</definedName>
    <definedName name="solver_rhs8" localSheetId="6" hidden="1">0</definedName>
    <definedName name="solver_rhs8" localSheetId="0" hidden="1">0</definedName>
    <definedName name="solver_rhs8" localSheetId="1" hidden="1">0</definedName>
    <definedName name="solver_rhs8" localSheetId="2" hidden="1">0</definedName>
    <definedName name="solver_rhs8" localSheetId="3" hidden="1">0</definedName>
    <definedName name="solver_rhs9" localSheetId="4" hidden="1">0</definedName>
    <definedName name="solver_rhs9" localSheetId="5" hidden="1">0</definedName>
    <definedName name="solver_rhs9" localSheetId="6" hidden="1">0</definedName>
    <definedName name="solver_rhs9" localSheetId="0" hidden="1">0</definedName>
    <definedName name="solver_rhs9" localSheetId="1" hidden="1">0</definedName>
    <definedName name="solver_rhs9" localSheetId="2" hidden="1">0</definedName>
    <definedName name="solver_rhs9" localSheetId="3" hidden="1">0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4" hidden="1">0</definedName>
    <definedName name="solver_sho" localSheetId="5" hidden="1">0</definedName>
    <definedName name="solver_sho" localSheetId="6" hidden="1">0</definedName>
    <definedName name="solver_sho" localSheetId="0" hidden="1">0</definedName>
    <definedName name="solver_sho" localSheetId="1" hidden="1">0</definedName>
    <definedName name="solver_sho" localSheetId="2" hidden="1">0</definedName>
    <definedName name="solver_sho" localSheetId="3" hidden="1">0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0.05</definedName>
    <definedName name="solver_tol" localSheetId="5" hidden="1">0.05</definedName>
    <definedName name="solver_tol" localSheetId="6" hidden="1">0.05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4" hidden="1">2</definedName>
    <definedName name="solver_ver" localSheetId="5" hidden="1">2</definedName>
    <definedName name="solver_ver" localSheetId="6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H23" i="15" l="1"/>
  <c r="AG81" i="15" a="1"/>
  <c r="AG81" i="15" s="1"/>
  <c r="M73" i="15" a="1"/>
  <c r="M73" i="15" s="1"/>
  <c r="CX45" i="15" a="1"/>
  <c r="CX45" i="15" s="1"/>
  <c r="BD81" i="15" a="1"/>
  <c r="BD81" i="15" s="1"/>
  <c r="CP22" i="15" a="1"/>
  <c r="CP22" i="15" s="1"/>
  <c r="CH10" i="15" a="1"/>
  <c r="CH10" i="15" s="1"/>
  <c r="BD91" i="15" a="1"/>
  <c r="BD91" i="15" s="1"/>
  <c r="BD73" i="15" s="1" a="1"/>
  <c r="BD73" i="15" s="1"/>
  <c r="K65" i="15"/>
  <c r="CF50" i="15"/>
  <c r="CF51" i="15" s="1"/>
  <c r="CF52" i="15" s="1"/>
  <c r="CF53" i="15" s="1"/>
  <c r="CF54" i="15" s="1"/>
  <c r="CI49" i="15" a="1"/>
  <c r="CI49" i="15" s="1"/>
  <c r="CH49" i="15" a="1"/>
  <c r="CH49" i="15" s="1"/>
  <c r="BQ46" i="15"/>
  <c r="CI23" i="15" s="1" a="1"/>
  <c r="CI23" i="15" s="1"/>
  <c r="CX41" i="15" a="1"/>
  <c r="CX41" i="15" s="1"/>
  <c r="AM15" i="15"/>
  <c r="CF10" i="15" a="1"/>
  <c r="CF10" i="15" s="1"/>
  <c r="BD86" i="14" a="1"/>
  <c r="BD86" i="14" s="1"/>
  <c r="BD70" i="14" s="1" a="1"/>
  <c r="BD70" i="14" s="1"/>
  <c r="BD77" i="14" a="1"/>
  <c r="BD77" i="14" s="1"/>
  <c r="AG77" i="14" a="1"/>
  <c r="AG77" i="14" s="1"/>
  <c r="M70" i="14" a="1"/>
  <c r="M70" i="14" s="1"/>
  <c r="BO63" i="14" a="1"/>
  <c r="BO63" i="14" s="1"/>
  <c r="BL63" i="14" a="1"/>
  <c r="CU59" i="14" s="1" a="1"/>
  <c r="CU59" i="14" s="1"/>
  <c r="BJ63" i="14" a="1"/>
  <c r="BJ63" i="14" s="1"/>
  <c r="CU55" i="14" s="1" a="1"/>
  <c r="CU55" i="14" s="1"/>
  <c r="BF63" i="14" a="1"/>
  <c r="BF63" i="14" s="1"/>
  <c r="BD63" i="14" a="1"/>
  <c r="BD63" i="14" s="1"/>
  <c r="K63" i="14"/>
  <c r="CE50" i="14"/>
  <c r="CE51" i="14" s="1"/>
  <c r="CE52" i="14" s="1"/>
  <c r="CE53" i="14" s="1"/>
  <c r="CE54" i="14" s="1"/>
  <c r="CH49" i="14" a="1"/>
  <c r="CH49" i="14" s="1"/>
  <c r="CG49" i="14" a="1"/>
  <c r="CG49" i="14" s="1"/>
  <c r="BQ46" i="14"/>
  <c r="CU45" i="14" a="1"/>
  <c r="CU45" i="14" s="1"/>
  <c r="CU41" i="14"/>
  <c r="CU41" i="14" a="1"/>
  <c r="CH23" i="14" a="1"/>
  <c r="CH23" i="14" s="1"/>
  <c r="CN22" i="14" a="1"/>
  <c r="CN22" i="14" s="1"/>
  <c r="AM15" i="14"/>
  <c r="CG10" i="14" a="1"/>
  <c r="CG10" i="14" s="1"/>
  <c r="CN10" i="14" s="1" a="1"/>
  <c r="CN10" i="14" s="1"/>
  <c r="CE10" i="14" a="1"/>
  <c r="CE10" i="14" s="1"/>
  <c r="M70" i="13" a="1"/>
  <c r="M70" i="13" s="1"/>
  <c r="K63" i="13"/>
  <c r="BD86" i="13" a="1"/>
  <c r="BD86" i="13" s="1"/>
  <c r="BD70" i="13" s="1" a="1"/>
  <c r="BD70" i="13" s="1"/>
  <c r="BD77" i="13" a="1"/>
  <c r="BD77" i="13" s="1"/>
  <c r="AG77" i="13" a="1"/>
  <c r="AG77" i="13" s="1"/>
  <c r="CG23" i="13" s="1"/>
  <c r="CE51" i="13"/>
  <c r="CE52" i="13" s="1"/>
  <c r="CE53" i="13" s="1"/>
  <c r="CE54" i="13" s="1"/>
  <c r="CE50" i="13"/>
  <c r="CH49" i="13" a="1"/>
  <c r="CH49" i="13" s="1"/>
  <c r="CG49" i="13" a="1"/>
  <c r="CG49" i="13" s="1"/>
  <c r="BQ46" i="13"/>
  <c r="CH23" i="13" s="1" a="1"/>
  <c r="CH23" i="13" s="1"/>
  <c r="CU45" i="13" a="1"/>
  <c r="CU45" i="13" s="1"/>
  <c r="CU41" i="13" a="1"/>
  <c r="CU41" i="13" s="1"/>
  <c r="CN22" i="13" a="1"/>
  <c r="CN22" i="13" s="1"/>
  <c r="AM15" i="13"/>
  <c r="CG10" i="13" a="1"/>
  <c r="CG10" i="13" s="1"/>
  <c r="CE10" i="13" a="1"/>
  <c r="CE10" i="13" s="1"/>
  <c r="CG49" i="10" a="1"/>
  <c r="CG49" i="10" s="1"/>
  <c r="CH49" i="10" a="1"/>
  <c r="CH49" i="10" s="1"/>
  <c r="BD86" i="10" a="1"/>
  <c r="BD86" i="10" s="1"/>
  <c r="BD70" i="10" s="1" a="1"/>
  <c r="BD70" i="10" s="1"/>
  <c r="BD77" i="10" a="1"/>
  <c r="BD77" i="10" s="1"/>
  <c r="AG77" i="10" a="1"/>
  <c r="AG77" i="10" s="1"/>
  <c r="CG23" i="10" s="1"/>
  <c r="CE51" i="10"/>
  <c r="CE52" i="10" s="1"/>
  <c r="CE53" i="10" s="1"/>
  <c r="CE54" i="10" s="1"/>
  <c r="CE50" i="10"/>
  <c r="BQ46" i="10"/>
  <c r="CH23" i="10" s="1" a="1"/>
  <c r="CH23" i="10" s="1"/>
  <c r="CU45" i="10" a="1"/>
  <c r="CU45" i="10" s="1"/>
  <c r="CU41" i="10" a="1"/>
  <c r="CU41" i="10" s="1"/>
  <c r="CN22" i="10" a="1"/>
  <c r="CN22" i="10" s="1"/>
  <c r="AM15" i="10"/>
  <c r="CG10" i="10" a="1"/>
  <c r="CG10" i="10" s="1"/>
  <c r="CE10" i="10" a="1"/>
  <c r="CE10" i="10" s="1"/>
  <c r="CH23" i="9" a="1"/>
  <c r="CH23" i="9" s="1"/>
  <c r="CU41" i="9" a="1"/>
  <c r="CU41" i="9" s="1"/>
  <c r="CG10" i="9" a="1"/>
  <c r="CG10" i="9" s="1"/>
  <c r="CN22" i="9" a="1"/>
  <c r="CN22" i="9" s="1"/>
  <c r="CE10" i="9" a="1"/>
  <c r="CE10" i="9" s="1"/>
  <c r="AG77" i="9" a="1"/>
  <c r="AG77" i="9" s="1"/>
  <c r="CG23" i="9" s="1"/>
  <c r="CU45" i="9" a="1"/>
  <c r="CU45" i="9" s="1"/>
  <c r="BD77" i="9" a="1"/>
  <c r="BD77" i="9" s="1"/>
  <c r="BQ46" i="9"/>
  <c r="CJ23" i="15" l="1"/>
  <c r="CX22" i="15" a="1"/>
  <c r="CX22" i="15" s="1"/>
  <c r="BJ65" i="15" a="1"/>
  <c r="BL65" i="15" a="1"/>
  <c r="CP10" i="15" a="1"/>
  <c r="CP10" i="15" s="1"/>
  <c r="BD65" i="15" a="1"/>
  <c r="BD65" i="15" s="1"/>
  <c r="BO65" i="15" a="1"/>
  <c r="BO65" i="15" s="1"/>
  <c r="BF65" i="15" a="1"/>
  <c r="BF65" i="15" s="1"/>
  <c r="BH65" i="15" a="1"/>
  <c r="BH65" i="15" s="1"/>
  <c r="BT49" i="15" s="1" a="1"/>
  <c r="BT49" i="15" s="1"/>
  <c r="CG58" i="15" a="1"/>
  <c r="CG58" i="15" s="1"/>
  <c r="BH63" i="14" a="1"/>
  <c r="BH63" i="14" s="1"/>
  <c r="BT49" i="14" s="1" a="1"/>
  <c r="BT49" i="14" s="1"/>
  <c r="CU22" i="14" a="1"/>
  <c r="CU22" i="14" s="1"/>
  <c r="CG23" i="14"/>
  <c r="CI23" i="14" s="1"/>
  <c r="CF57" i="14" a="1"/>
  <c r="CF57" i="14" s="1"/>
  <c r="BU56" i="14" a="1"/>
  <c r="BU56" i="14" s="1"/>
  <c r="CU63" i="14" s="1" a="1"/>
  <c r="CU63" i="14" s="1"/>
  <c r="BL63" i="14"/>
  <c r="CU58" i="14" s="1" a="1"/>
  <c r="CU58" i="14" s="1"/>
  <c r="CU56" i="14" a="1"/>
  <c r="CU56" i="14" s="1"/>
  <c r="BJ63" i="13" a="1"/>
  <c r="CU56" i="13" s="1" a="1"/>
  <c r="CU56" i="13" s="1"/>
  <c r="BH63" i="13" a="1"/>
  <c r="BH63" i="13" s="1"/>
  <c r="BT49" i="13" s="1" a="1"/>
  <c r="BT49" i="13" s="1"/>
  <c r="BL63" i="13" a="1"/>
  <c r="BD63" i="13" a="1"/>
  <c r="BD63" i="13" s="1"/>
  <c r="CU22" i="13" a="1"/>
  <c r="CU22" i="13" s="1"/>
  <c r="CF57" i="13" a="1"/>
  <c r="CF57" i="13" s="1"/>
  <c r="CN10" i="13" a="1"/>
  <c r="CN10" i="13" s="1"/>
  <c r="BF63" i="13" a="1"/>
  <c r="BF63" i="13" s="1"/>
  <c r="BO63" i="13" a="1"/>
  <c r="CI23" i="13"/>
  <c r="BT49" i="10" a="1"/>
  <c r="BT49" i="10" s="1"/>
  <c r="CF57" i="10" a="1"/>
  <c r="CF57" i="10" s="1"/>
  <c r="BD63" i="10" a="1"/>
  <c r="BD63" i="10" s="1"/>
  <c r="BH63" i="10" a="1"/>
  <c r="BH63" i="10" s="1"/>
  <c r="CN10" i="10" a="1"/>
  <c r="CN10" i="10" s="1"/>
  <c r="BL63" i="10" a="1"/>
  <c r="BL63" i="10" s="1"/>
  <c r="CU58" i="10" s="1" a="1"/>
  <c r="CU58" i="10" s="1"/>
  <c r="BF63" i="10" a="1"/>
  <c r="BF63" i="10" s="1"/>
  <c r="CU22" i="10" a="1"/>
  <c r="CU22" i="10" s="1"/>
  <c r="BO63" i="10" a="1"/>
  <c r="BJ63" i="10" a="1"/>
  <c r="CU56" i="10" s="1" a="1"/>
  <c r="CU56" i="10" s="1"/>
  <c r="CI23" i="10"/>
  <c r="CN10" i="9" a="1"/>
  <c r="CN10" i="9" s="1"/>
  <c r="BL65" i="15" l="1"/>
  <c r="CX58" i="15" s="1" a="1"/>
  <c r="CX58" i="15" s="1"/>
  <c r="CX59" i="15" a="1"/>
  <c r="CX59" i="15" s="1"/>
  <c r="BJ65" i="15"/>
  <c r="CX55" i="15" s="1" a="1"/>
  <c r="CX55" i="15" s="1"/>
  <c r="CX56" i="15" a="1"/>
  <c r="CX56" i="15" s="1"/>
  <c r="BU57" i="15" a="1"/>
  <c r="BU57" i="15" s="1"/>
  <c r="CX63" i="15" s="1" a="1"/>
  <c r="CX63" i="15" s="1"/>
  <c r="CE58" i="15" a="1"/>
  <c r="CE58" i="15" s="1"/>
  <c r="CX52" i="15" a="1"/>
  <c r="CX52" i="15" s="1"/>
  <c r="CX49" i="15" a="1"/>
  <c r="CX49" i="15" s="1"/>
  <c r="CD57" i="14" a="1"/>
  <c r="CD57" i="14" s="1"/>
  <c r="CU61" i="14" a="1"/>
  <c r="CU61" i="14" s="1"/>
  <c r="CU52" i="14" a="1"/>
  <c r="CU52" i="14" s="1"/>
  <c r="CU49" i="14" a="1"/>
  <c r="CU49" i="14" s="1"/>
  <c r="BJ63" i="13"/>
  <c r="CU55" i="13" s="1" a="1"/>
  <c r="CU55" i="13" s="1"/>
  <c r="CU52" i="13" a="1"/>
  <c r="CU52" i="13" s="1"/>
  <c r="CD57" i="13" a="1"/>
  <c r="CD57" i="13" s="1"/>
  <c r="BL63" i="13"/>
  <c r="CU58" i="13" s="1" a="1"/>
  <c r="CU58" i="13" s="1"/>
  <c r="CU59" i="13" a="1"/>
  <c r="CU59" i="13" s="1"/>
  <c r="BO63" i="13"/>
  <c r="BU56" i="13" a="1"/>
  <c r="BU56" i="13" s="1"/>
  <c r="CU49" i="13" a="1"/>
  <c r="CU49" i="13" s="1"/>
  <c r="CU52" i="10" a="1"/>
  <c r="CU52" i="10" s="1"/>
  <c r="CD57" i="10" a="1"/>
  <c r="CD57" i="10" s="1"/>
  <c r="CU59" i="10" a="1"/>
  <c r="CU59" i="10" s="1"/>
  <c r="BO63" i="10"/>
  <c r="BU56" i="10" a="1"/>
  <c r="BU56" i="10" s="1"/>
  <c r="CU63" i="10" s="1" a="1"/>
  <c r="CU63" i="10" s="1"/>
  <c r="BJ63" i="10"/>
  <c r="CU55" i="10" s="1" a="1"/>
  <c r="CU55" i="10" s="1"/>
  <c r="CU49" i="10" a="1"/>
  <c r="CU49" i="10" s="1"/>
  <c r="BD86" i="9" a="1"/>
  <c r="CE50" i="9"/>
  <c r="CE51" i="9" s="1"/>
  <c r="CE52" i="9" s="1"/>
  <c r="CE53" i="9" s="1"/>
  <c r="CE54" i="9" s="1"/>
  <c r="CH49" i="9" a="1"/>
  <c r="CH49" i="9" s="1"/>
  <c r="CG49" i="9" a="1"/>
  <c r="CG49" i="9" s="1"/>
  <c r="AM15" i="9"/>
  <c r="AN74" i="8" a="1"/>
  <c r="AN74" i="8" s="1"/>
  <c r="AN58" i="8" s="1" a="1"/>
  <c r="AN58" i="8" s="1"/>
  <c r="AN65" i="8" a="1"/>
  <c r="AN65" i="8" s="1"/>
  <c r="Y65" i="8" a="1"/>
  <c r="Y65" i="8" s="1"/>
  <c r="BK18" i="8" s="1"/>
  <c r="AV51" i="8" a="1"/>
  <c r="AV51" i="8" s="1"/>
  <c r="BY46" i="8" s="1" a="1"/>
  <c r="BY46" i="8" s="1"/>
  <c r="AT51" i="8" a="1"/>
  <c r="AT51" i="8" s="1"/>
  <c r="BY43" i="8" s="1" a="1"/>
  <c r="BY43" i="8" s="1"/>
  <c r="AR51" i="8" a="1"/>
  <c r="AR51" i="8" s="1"/>
  <c r="AP51" i="8" a="1"/>
  <c r="AP51" i="8" s="1"/>
  <c r="AN51" i="8" a="1"/>
  <c r="AN51" i="8" s="1"/>
  <c r="BY47" i="8" a="1"/>
  <c r="BY47" i="8" s="1"/>
  <c r="BY44" i="8" a="1"/>
  <c r="BY44" i="8" s="1"/>
  <c r="BI39" i="8"/>
  <c r="BI40" i="8" s="1"/>
  <c r="BI41" i="8" s="1"/>
  <c r="BI42" i="8" s="1"/>
  <c r="BI38" i="8"/>
  <c r="BY33" i="8" a="1"/>
  <c r="BY33" i="8" s="1"/>
  <c r="BI28" i="8" a="1"/>
  <c r="BI28" i="8" s="1"/>
  <c r="BH28" i="8" a="1"/>
  <c r="BH28" i="8" s="1"/>
  <c r="BL18" i="8" a="1"/>
  <c r="BL18" i="8" s="1"/>
  <c r="BR17" i="8" a="1"/>
  <c r="BR17" i="8" s="1"/>
  <c r="AE15" i="8"/>
  <c r="BK10" i="8" a="1"/>
  <c r="BK10" i="8" s="1"/>
  <c r="BR10" i="8" s="1" a="1"/>
  <c r="BR10" i="8" s="1"/>
  <c r="BI10" i="8" a="1"/>
  <c r="BI10" i="8" s="1"/>
  <c r="BH45" i="7" a="1"/>
  <c r="BH45" i="7" s="1"/>
  <c r="AR51" i="7" a="1"/>
  <c r="AR51" i="7" s="1"/>
  <c r="CX61" i="15" l="1" a="1"/>
  <c r="CX61" i="15" s="1"/>
  <c r="CU63" i="13" a="1"/>
  <c r="CU63" i="13" s="1"/>
  <c r="CU61" i="13" a="1"/>
  <c r="CU61" i="13" s="1"/>
  <c r="CU61" i="10" a="1"/>
  <c r="CU61" i="10" s="1"/>
  <c r="BL63" i="9" a="1"/>
  <c r="BJ63" i="9" a="1"/>
  <c r="BJ63" i="9" s="1"/>
  <c r="CU55" i="9" s="1" a="1"/>
  <c r="CU55" i="9" s="1"/>
  <c r="BF63" i="9" a="1"/>
  <c r="BF63" i="9" s="1"/>
  <c r="BH63" i="9" a="1"/>
  <c r="BH63" i="9" s="1"/>
  <c r="BT49" i="9" s="1" a="1"/>
  <c r="BT49" i="9" s="1"/>
  <c r="BD63" i="9" a="1"/>
  <c r="BD63" i="9" s="1"/>
  <c r="CF57" i="9" a="1"/>
  <c r="CF57" i="9" s="1"/>
  <c r="BD86" i="9"/>
  <c r="BD70" i="9" s="1" a="1"/>
  <c r="BD70" i="9" s="1"/>
  <c r="CU22" i="9" s="1" a="1"/>
  <c r="CU22" i="9" s="1"/>
  <c r="BO63" i="9" a="1"/>
  <c r="CI23" i="9"/>
  <c r="BY17" i="8" a="1"/>
  <c r="BY17" i="8" s="1"/>
  <c r="BM18" i="8"/>
  <c r="AX37" i="8" a="1"/>
  <c r="AX37" i="8" s="1"/>
  <c r="BY40" i="8" s="1" a="1"/>
  <c r="BY40" i="8" s="1"/>
  <c r="Y65" i="7" a="1"/>
  <c r="Y65" i="7" s="1"/>
  <c r="BL18" i="7" a="1"/>
  <c r="BL18" i="7" s="1"/>
  <c r="BI10" i="7" a="1"/>
  <c r="BI10" i="7" s="1"/>
  <c r="BY33" i="7" a="1"/>
  <c r="BY33" i="7" s="1"/>
  <c r="CU56" i="9" l="1" a="1"/>
  <c r="CU56" i="9" s="1"/>
  <c r="CU52" i="9" a="1"/>
  <c r="CU52" i="9" s="1"/>
  <c r="CD57" i="9" a="1"/>
  <c r="CD57" i="9" s="1"/>
  <c r="BL63" i="9"/>
  <c r="CU58" i="9" s="1" a="1"/>
  <c r="CU58" i="9" s="1"/>
  <c r="CU59" i="9" a="1"/>
  <c r="CU59" i="9" s="1"/>
  <c r="BO63" i="9"/>
  <c r="BU56" i="9" a="1"/>
  <c r="BU56" i="9" s="1"/>
  <c r="CU49" i="9" a="1"/>
  <c r="CU49" i="9" s="1"/>
  <c r="BY37" i="8" a="1"/>
  <c r="BY37" i="8" s="1"/>
  <c r="AN74" i="7" a="1"/>
  <c r="AN65" i="7" a="1"/>
  <c r="AN65" i="7" s="1"/>
  <c r="BK18" i="7"/>
  <c r="AV51" i="7" a="1"/>
  <c r="AV51" i="7" s="1"/>
  <c r="BY46" i="7" s="1" a="1"/>
  <c r="BY46" i="7" s="1"/>
  <c r="AT51" i="7" a="1"/>
  <c r="AT51" i="7" s="1"/>
  <c r="BY43" i="7" s="1" a="1"/>
  <c r="BY43" i="7" s="1"/>
  <c r="AP51" i="7" a="1"/>
  <c r="AP51" i="7" s="1"/>
  <c r="AN51" i="7" a="1"/>
  <c r="AN51" i="7" s="1"/>
  <c r="BI38" i="7"/>
  <c r="BI28" i="7" a="1"/>
  <c r="BI28" i="7" s="1"/>
  <c r="BH28" i="7" a="1"/>
  <c r="BH28" i="7" s="1"/>
  <c r="BR17" i="7" a="1"/>
  <c r="BR17" i="7" s="1"/>
  <c r="AE15" i="7"/>
  <c r="BK10" i="7" a="1"/>
  <c r="BK10" i="7" s="1"/>
  <c r="BR10" i="7" s="1" a="1"/>
  <c r="BR10" i="7" s="1"/>
  <c r="CU61" i="9" l="1" a="1"/>
  <c r="CU61" i="9" s="1"/>
  <c r="CU63" i="9" a="1"/>
  <c r="CU63" i="9" s="1"/>
  <c r="BI39" i="7"/>
  <c r="BI40" i="7" s="1"/>
  <c r="BI41" i="7" s="1"/>
  <c r="BI42" i="7" s="1"/>
  <c r="AN74" i="7"/>
  <c r="BY44" i="7" a="1"/>
  <c r="BY44" i="7" s="1"/>
  <c r="BJ45" i="7" a="1"/>
  <c r="BJ45" i="7" s="1"/>
  <c r="BY47" i="7" a="1"/>
  <c r="BY47" i="7" s="1"/>
  <c r="BM18" i="7"/>
  <c r="AN58" i="7" l="1" a="1"/>
  <c r="AN58" i="7" s="1"/>
  <c r="BY17" i="7" s="1" a="1"/>
  <c r="BY17" i="7" s="1"/>
  <c r="AX37" i="7" a="1"/>
  <c r="AX37" i="7" s="1"/>
  <c r="BY40" i="7" s="1" a="1"/>
  <c r="BY40" i="7" s="1"/>
  <c r="BY37" i="7" l="1" a="1"/>
  <c r="BY37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tc={194EAABD-6FF1-FC49-8EE0-99C4C3AA4B19}</author>
    <author>tc={E2B1AE69-0402-C54C-9E68-5F257E15B6EA}</author>
  </authors>
  <commentList>
    <comment ref="CU44" authorId="0" shapeId="0" xr:uid="{194EAABD-6FF1-FC49-8EE0-99C4C3AA4B19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E2B1AE69-0402-C54C-9E68-5F257E15B6EA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tc={0B98C7FF-80AF-AE4B-9F53-5FB450DFDE52}</author>
    <author>tc={E46C87C7-6E75-B443-B1E3-78D11646C01B}</author>
  </authors>
  <commentList>
    <comment ref="CU44" authorId="0" shapeId="0" xr:uid="{0B98C7FF-80AF-AE4B-9F53-5FB450DFDE52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E46C87C7-6E75-B443-B1E3-78D11646C01B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tc={6FF2EFE6-ACB7-FE4F-BC56-E457E5010B9C}</author>
    <author>tc={F6ADE916-1887-974E-9508-2160B9E75F66}</author>
  </authors>
  <commentList>
    <comment ref="CU44" authorId="0" shapeId="0" xr:uid="{6FF2EFE6-ACB7-FE4F-BC56-E457E5010B9C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F6ADE916-1887-974E-9508-2160B9E75F66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tc={EEFE2ACD-8E93-F54A-98F3-767DEB261A4B}</author>
    <author>tc={ACC9F561-A3EF-0346-9C54-3C2AB8CCE555}</author>
  </authors>
  <commentList>
    <comment ref="CU44" authorId="0" shapeId="0" xr:uid="{EEFE2ACD-8E93-F54A-98F3-767DEB261A4B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ACC9F561-A3EF-0346-9C54-3C2AB8CCE555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tc={DA3063BF-0938-DE4B-AADB-26D96B09BDC2}</author>
    <author>tc={6043FF40-F28E-7747-87AB-1D37F36D765E}</author>
  </authors>
  <commentList>
    <comment ref="CX44" authorId="0" shapeId="0" xr:uid="{DA3063BF-0938-DE4B-AADB-26D96B09BDC2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6043FF40-F28E-7747-87AB-1D37F36D765E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<sst xmlns="http://schemas.openxmlformats.org/spreadsheetml/2006/main" count="3193" uniqueCount="234">
  <si>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</si>
  <si>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</si>
  <si>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</si>
  <si>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</si>
  <si>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</si>
  <si>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</si>
  <si>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</si>
  <si>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</si>
  <si>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</si>
  <si>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f.1</t>
  </si>
  <si>
    <t>f.2</t>
  </si>
  <si>
    <t>f.3</t>
  </si>
  <si>
    <t>f.4</t>
  </si>
  <si>
    <t>f.6</t>
  </si>
  <si>
    <t>f.7</t>
  </si>
  <si>
    <t>f.8</t>
  </si>
  <si>
    <t>f.9</t>
  </si>
  <si>
    <t>f.10</t>
  </si>
  <si>
    <t>f.11</t>
  </si>
  <si>
    <t>f.12</t>
  </si>
  <si>
    <t>f.13</t>
  </si>
  <si>
    <t>f.14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</si>
  <si>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</si>
  <si>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</si>
  <si>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</si>
  <si>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</si>
  <si>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</si>
  <si>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</si>
  <si>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</si>
  <si>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Gas boiler</t>
  </si>
  <si>
    <t>Radiators</t>
  </si>
  <si>
    <t>Floor heaters</t>
  </si>
  <si>
    <t>Air conditioning unit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</si>
  <si>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</si>
  <si>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</si>
  <si>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</si>
  <si>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</si>
  <si>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</si>
  <si>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</si>
  <si>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</si>
  <si>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HP heating</t>
  </si>
  <si>
    <t>HP cooling</t>
  </si>
  <si>
    <t>name</t>
  </si>
  <si>
    <t>EE PV</t>
  </si>
  <si>
    <t xml:space="preserve">EE import National Grid </t>
  </si>
  <si>
    <t>EE export National Grid</t>
  </si>
  <si>
    <t>EE storage charge</t>
  </si>
  <si>
    <t>HW HP</t>
  </si>
  <si>
    <t>Cooling HP</t>
  </si>
  <si>
    <t>HW Gas boiler</t>
  </si>
  <si>
    <t>Radiator heating</t>
  </si>
  <si>
    <t>Floor heating</t>
  </si>
  <si>
    <t>Cooling AC</t>
  </si>
  <si>
    <t>Induction cook</t>
  </si>
  <si>
    <t>Gas cook</t>
  </si>
  <si>
    <t>Natural Gas supply</t>
  </si>
  <si>
    <t>unit</t>
  </si>
  <si>
    <t>kWh</t>
  </si>
  <si>
    <t>u</t>
  </si>
  <si>
    <t>Y</t>
  </si>
  <si>
    <r>
      <rPr>
        <b/>
        <sz val="12"/>
        <color theme="1"/>
        <rFont val="Aptos Narrow"/>
        <scheme val="minor"/>
      </rPr>
      <t>Q_agg</t>
    </r>
    <r>
      <rPr>
        <sz val="12"/>
        <color theme="1"/>
        <rFont val="Aptos Narrow"/>
        <family val="2"/>
        <scheme val="minor"/>
      </rPr>
      <t>=Q*Iff'</t>
    </r>
  </si>
  <si>
    <t>Q_agg-uX'-Y-curtail = 0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</si>
  <si>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</si>
  <si>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</si>
  <si>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</si>
  <si>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</si>
  <si>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</si>
  <si>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</si>
  <si>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</si>
  <si>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</si>
  <si>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 xml:space="preserve">Cold </t>
  </si>
  <si>
    <t>n.5</t>
  </si>
  <si>
    <t>Cooking</t>
  </si>
  <si>
    <t>n.6</t>
  </si>
  <si>
    <t xml:space="preserve">Natural Gas </t>
  </si>
  <si>
    <t>d</t>
  </si>
  <si>
    <t>I_at</t>
  </si>
  <si>
    <t>X'-dQ' = 0</t>
  </si>
  <si>
    <t>opex</t>
  </si>
  <si>
    <t>capex</t>
  </si>
  <si>
    <t>min(cost)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</si>
  <si>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</si>
  <si>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</si>
  <si>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</si>
  <si>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</si>
  <si>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</si>
  <si>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</si>
  <si>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</si>
  <si>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</si>
  <si>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</si>
  <si>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</si>
  <si>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€/kWh</t>
  </si>
  <si>
    <t>c_o</t>
  </si>
  <si>
    <t>Activity contraints&gt;0</t>
  </si>
  <si>
    <t>Capital costs</t>
  </si>
  <si>
    <t>€/kW</t>
  </si>
  <si>
    <t>c_c</t>
  </si>
  <si>
    <t>EE export</t>
  </si>
  <si>
    <t>initial capacity</t>
  </si>
  <si>
    <t>kW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</si>
  <si>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</si>
  <si>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</si>
  <si>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</si>
  <si>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</si>
  <si>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</si>
  <si>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</si>
  <si>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</si>
  <si>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</si>
  <si>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Q</t>
  </si>
  <si>
    <t>X</t>
  </si>
  <si>
    <t>Production</t>
  </si>
  <si>
    <t>C_oper_tot</t>
  </si>
  <si>
    <t>Tot capacity</t>
  </si>
  <si>
    <t>Export constraint</t>
  </si>
  <si>
    <t>a.1</t>
  </si>
  <si>
    <t>a.2</t>
  </si>
  <si>
    <t>a.3</t>
  </si>
  <si>
    <t>a.4</t>
  </si>
  <si>
    <t>a.5</t>
  </si>
  <si>
    <t>a.6</t>
  </si>
  <si>
    <t>a.7</t>
  </si>
  <si>
    <t>a.8</t>
  </si>
  <si>
    <t>a.10</t>
  </si>
  <si>
    <t>a.11</t>
  </si>
  <si>
    <t>a.12</t>
  </si>
  <si>
    <t>a.13</t>
  </si>
  <si>
    <t>t.1</t>
  </si>
  <si>
    <t>t.2</t>
  </si>
  <si>
    <t>t.3</t>
  </si>
  <si>
    <t>t.4</t>
  </si>
  <si>
    <t>t.6</t>
  </si>
  <si>
    <t>t.7</t>
  </si>
  <si>
    <t>t.8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</si>
  <si>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</si>
  <si>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</si>
  <si>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</si>
  <si>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</si>
  <si>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</si>
  <si>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</si>
  <si>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</si>
  <si>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</si>
  <si>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</si>
  <si>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</si>
  <si>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f.15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</si>
  <si>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</si>
  <si>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</si>
  <si>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</si>
  <si>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</si>
  <si>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</si>
  <si>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</si>
  <si>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</si>
  <si>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</si>
  <si>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X_storage</t>
  </si>
  <si>
    <t>SOC_start_cool</t>
  </si>
  <si>
    <t>CHECK FOR ERRORS</t>
  </si>
  <si>
    <t>SOC_second_part</t>
  </si>
  <si>
    <t>a.15</t>
  </si>
  <si>
    <t>t.13</t>
  </si>
  <si>
    <t>Thermal Insulation</t>
  </si>
  <si>
    <t>TI</t>
  </si>
  <si>
    <t>I_nf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</si>
  <si>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</si>
  <si>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</si>
  <si>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</si>
  <si>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</si>
  <si>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</si>
  <si>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</si>
  <si>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</si>
  <si>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n.10</t>
  </si>
  <si>
    <t>Transport motorway</t>
  </si>
  <si>
    <t>Fuel</t>
  </si>
  <si>
    <t>L</t>
  </si>
  <si>
    <t>f.18</t>
  </si>
  <si>
    <t>f.19</t>
  </si>
  <si>
    <t>f.20</t>
  </si>
  <si>
    <t>f.21</t>
  </si>
  <si>
    <t>f.22</t>
  </si>
  <si>
    <t>f.23</t>
  </si>
  <si>
    <t>BEV discharge</t>
  </si>
  <si>
    <t>BEV tr urban</t>
  </si>
  <si>
    <t>ICEV tr urban</t>
  </si>
  <si>
    <t>BEV tr motorway</t>
  </si>
  <si>
    <t>ICEV tr motorway</t>
  </si>
  <si>
    <t>Fuel ICEV</t>
  </si>
  <si>
    <t>a.16</t>
  </si>
  <si>
    <t>a.17</t>
  </si>
  <si>
    <t>a.18</t>
  </si>
  <si>
    <t>a.19</t>
  </si>
  <si>
    <t>a.20</t>
  </si>
  <si>
    <t>a.21</t>
  </si>
  <si>
    <t>a.22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</si>
  <si>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</si>
  <si>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</si>
  <si>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</si>
  <si>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</si>
  <si>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</si>
  <si>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</si>
  <si>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</si>
  <si>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</si>
  <si>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a.9</t>
  </si>
  <si>
    <t>BEV storage</t>
  </si>
  <si>
    <t>t.14</t>
  </si>
  <si>
    <t>t.15</t>
  </si>
  <si>
    <t>7.16</t>
  </si>
  <si>
    <t>7.17</t>
  </si>
  <si>
    <t>7.18</t>
  </si>
  <si>
    <t>BEV home</t>
  </si>
  <si>
    <t>BEV street</t>
  </si>
  <si>
    <t>BEV</t>
  </si>
  <si>
    <t>ICEV</t>
  </si>
  <si>
    <t>Fuel supply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</si>
  <si>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</si>
  <si>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</si>
  <si>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</si>
  <si>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</si>
  <si>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</si>
  <si>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</si>
  <si>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</si>
  <si>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</si>
  <si>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</si>
  <si>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</si>
  <si>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</si>
  <si>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</si>
  <si>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f.16</t>
  </si>
  <si>
    <t>f.17</t>
  </si>
  <si>
    <t>BEV charge street</t>
  </si>
  <si>
    <t>n.7</t>
  </si>
  <si>
    <t>BEV battery charge</t>
  </si>
  <si>
    <t>No new capacity</t>
  </si>
  <si>
    <t>Days per type</t>
  </si>
  <si>
    <t>I_hd</t>
  </si>
  <si>
    <t>yearly_hours</t>
  </si>
  <si>
    <t>peak</t>
  </si>
  <si>
    <t>peak_hour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</si>
</sst>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6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2" xfId="0" applyFont="1" applyBorder="1"/>
    <xf numFmtId="0" fontId="0" fillId="0" borderId="3" xfId="0" applyBorder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0" fontId="7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164" fontId="1" fillId="5" borderId="0" xfId="0" applyNumberFormat="1" applyFont="1" applyFill="1"/>
    <xf numFmtId="164" fontId="6" fillId="2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4" fontId="1" fillId="0" borderId="0" xfId="0" applyNumberFormat="1" applyFont="1"/>
    <xf numFmtId="165" fontId="0" fillId="8" borderId="0" xfId="0" applyNumberFormat="1" applyFill="1"/>
    <xf numFmtId="165" fontId="0" fillId="0" borderId="0" xfId="0" applyNumberFormat="1"/>
    <xf numFmtId="0" fontId="1" fillId="5" borderId="0" xfId="0" applyFont="1" applyFill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164" fontId="7" fillId="2" borderId="0" xfId="0" applyNumberFormat="1" applyFont="1" applyFill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166" fontId="0" fillId="8" borderId="0" xfId="0" applyNumberFormat="1" applyFill="1"/>
    <xf numFmtId="0" fontId="6" fillId="0" borderId="5" xfId="0" applyFont="1" applyBorder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1" fillId="0" borderId="0" xfId="0" applyFont="1"/>
    <xf numFmtId="164" fontId="12" fillId="0" borderId="0" xfId="0" applyNumberFormat="1" applyFont="1"/>
    <xf numFmtId="164" fontId="12" fillId="3" borderId="0" xfId="0" applyNumberFormat="1" applyFont="1" applyFill="1"/>
    <xf numFmtId="0" fontId="5" fillId="15" borderId="0" xfId="0" applyFont="1" applyFill="1"/>
    <xf numFmtId="165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194EAABD-6FF1-FC49-8EE0-99C4C3AA4B19}">
    <text>Su pyesm è ore x tech perchè non c’è un filtro per le 3 tech interessate</text>
  </threadedComment>
  <threadedComment ref="BP47" dT="2024-07-02T08:11:50.89" personId="{78B3468B-D9B6-EA45-B5B8-0247D1E1A105}" id="{E2B1AE69-0402-C54C-9E68-5F257E15B6EA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0B98C7FF-80AF-AE4B-9F53-5FB450DFDE52}">
    <text>Su pyesm è ore x tech perchè non c’è un filtro per le 3 tech interessate</text>
  </threadedComment>
  <threadedComment ref="BP47" dT="2024-07-02T08:11:50.89" personId="{78B3468B-D9B6-EA45-B5B8-0247D1E1A105}" id="{E46C87C7-6E75-B443-B1E3-78D11646C01B}">
    <text>Usato come limite per SOC min/max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6FF2EFE6-ACB7-FE4F-BC56-E457E5010B9C}">
    <text>Su pyesm è ore x tech perchè non c’è un filtro per le 3 tech interessate</text>
  </threadedComment>
  <threadedComment ref="BP47" dT="2024-07-02T08:11:50.89" personId="{78B3468B-D9B6-EA45-B5B8-0247D1E1A105}" id="{F6ADE916-1887-974E-9508-2160B9E75F66}">
    <text>Usato come limite per SOC min/max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U44" dT="2024-07-10T08:54:39.78" personId="{78B3468B-D9B6-EA45-B5B8-0247D1E1A105}" id="{EEFE2ACD-8E93-F54A-98F3-767DEB261A4B}">
    <text>Su pyesm è ore x tech perchè non c’è un filtro per le 3 tech interessate</text>
  </threadedComment>
  <threadedComment ref="BP47" dT="2024-07-02T08:11:50.89" personId="{78B3468B-D9B6-EA45-B5B8-0247D1E1A105}" id="{ACC9F561-A3EF-0346-9C54-3C2AB8CCE555}">
    <text>Usato come limite per SOC min/max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X44" dT="2024-07-10T08:54:39.78" personId="{78B3468B-D9B6-EA45-B5B8-0247D1E1A105}" id="{DA3063BF-0938-DE4B-AADB-26D96B09BDC2}">
    <text>Su pyesm è ore x tech perchè non c’è un filtro per le 3 tech interessate</text>
  </threadedComment>
  <threadedComment ref="BP47" dT="2024-07-02T08:11:50.89" personId="{78B3468B-D9B6-EA45-B5B8-0247D1E1A105}" id="{6043FF40-F28E-7747-87AB-1D37F36D765E}">
    <text>Usato come limite per SOC min/max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982C-9E6C-774B-8352-3A145263AE98}">
  <dimension ref="A1:CR77"/>
  <sheetViews>
    <sheetView zoomScale="75" zoomScaleNormal="90" workbookViewId="0">
      <pane xSplit="8" ySplit="8" topLeftCell="BR69" activePane="bottomRight" state="frozen"/>
      <selection pane="topRight" activeCell="I1" sqref="I1"/>
      <selection pane="bottomLeft" activeCell="A9" sqref="A9"/>
      <selection pane="bottomRight" sqref="A1:CF82"/>
    </sheetView>
  </sheetViews>
  <sheetFormatPr baseColWidth="10" defaultRowHeight="16" x14ac:dyDescent="0.2"/>
  <cols>
    <col min="1" max="1" width="5.6640625" customWidth="1"/>
    <col min="2" max="2" width="6.5" customWidth="1"/>
    <col min="3" max="3" width="6.6640625" bestFit="1" customWidth="1"/>
    <col min="4" max="4" width="6" bestFit="1" customWidth="1"/>
    <col min="5" max="5" width="6.1640625" bestFit="1" customWidth="1"/>
    <col min="6" max="6" width="5.6640625" bestFit="1" customWidth="1"/>
    <col min="7" max="7" width="14.33203125" customWidth="1"/>
    <col min="8" max="8" width="6.33203125" bestFit="1" customWidth="1"/>
    <col min="9" max="9" width="4" customWidth="1"/>
    <col min="16" max="17" width="12.33203125" customWidth="1"/>
    <col min="62" max="62" width="12.5" customWidth="1"/>
    <col min="76" max="76" width="14.33203125" customWidth="1"/>
  </cols>
  <sheetData>
    <row r="1" spans="1:9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A1" s="3" t="s">
        <v>1</v>
      </c>
      <c r="BB1" s="3" t="s">
        <v>1</v>
      </c>
      <c r="BC1" s="3" t="s">
        <v>1</v>
      </c>
      <c r="BD1" s="3" t="s">
        <v>2</v>
      </c>
      <c r="BE1" s="3" t="s">
        <v>2</v>
      </c>
      <c r="BF1" s="3" t="s">
        <v>2</v>
      </c>
      <c r="BG1" s="3"/>
      <c r="BH1" s="3"/>
      <c r="BK1" s="3" t="s">
        <v>1</v>
      </c>
      <c r="BL1" s="3" t="s">
        <v>1</v>
      </c>
      <c r="BM1" s="3" t="s">
        <v>1</v>
      </c>
      <c r="BN1" s="3" t="s">
        <v>2</v>
      </c>
      <c r="BO1" s="3" t="s">
        <v>2</v>
      </c>
      <c r="BP1" s="3" t="s">
        <v>2</v>
      </c>
      <c r="BR1" s="3" t="s">
        <v>1</v>
      </c>
      <c r="BS1" s="3" t="s">
        <v>1</v>
      </c>
      <c r="BT1" s="3" t="s">
        <v>1</v>
      </c>
      <c r="BU1" s="3" t="s">
        <v>2</v>
      </c>
      <c r="BV1" s="3" t="s">
        <v>2</v>
      </c>
      <c r="BW1" s="3" t="s">
        <v>2</v>
      </c>
      <c r="BY1" s="3" t="s">
        <v>1</v>
      </c>
      <c r="BZ1" s="3" t="s">
        <v>1</v>
      </c>
      <c r="CA1" s="3" t="s">
        <v>1</v>
      </c>
      <c r="CB1" s="3" t="s">
        <v>2</v>
      </c>
      <c r="CC1" s="3" t="s">
        <v>2</v>
      </c>
      <c r="CD1" s="3" t="s">
        <v>2</v>
      </c>
    </row>
    <row r="2" spans="1:9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A2" s="3" t="s">
        <v>4</v>
      </c>
      <c r="BB2" s="3" t="s">
        <v>5</v>
      </c>
      <c r="BC2" s="3" t="s">
        <v>6</v>
      </c>
      <c r="BD2" s="3" t="s">
        <v>4</v>
      </c>
      <c r="BE2" s="3" t="s">
        <v>5</v>
      </c>
      <c r="BF2" s="3" t="s">
        <v>6</v>
      </c>
      <c r="BG2" s="3"/>
      <c r="BH2" s="3"/>
      <c r="BK2" s="3" t="s">
        <v>4</v>
      </c>
      <c r="BL2" s="3" t="s">
        <v>5</v>
      </c>
      <c r="BM2" s="3" t="s">
        <v>6</v>
      </c>
      <c r="BN2" s="3" t="s">
        <v>4</v>
      </c>
      <c r="BO2" s="3" t="s">
        <v>5</v>
      </c>
      <c r="BP2" s="3" t="s">
        <v>6</v>
      </c>
      <c r="BR2" s="3" t="s">
        <v>4</v>
      </c>
      <c r="BS2" s="3" t="s">
        <v>5</v>
      </c>
      <c r="BT2" s="3" t="s">
        <v>6</v>
      </c>
      <c r="BU2" s="3" t="s">
        <v>4</v>
      </c>
      <c r="BV2" s="3" t="s">
        <v>5</v>
      </c>
      <c r="BW2" s="3" t="s">
        <v>6</v>
      </c>
      <c r="BY2" s="3" t="s">
        <v>4</v>
      </c>
      <c r="BZ2" s="3" t="s">
        <v>5</v>
      </c>
      <c r="CA2" s="3" t="s">
        <v>6</v>
      </c>
      <c r="CB2" s="3" t="s">
        <v>4</v>
      </c>
      <c r="CC2" s="3" t="s">
        <v>5</v>
      </c>
      <c r="CD2" s="3" t="s">
        <v>6</v>
      </c>
    </row>
    <row r="3" spans="1:9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A3" s="3"/>
      <c r="BB3" s="3"/>
      <c r="BC3" s="3"/>
      <c r="BD3" s="3"/>
      <c r="BE3" s="3"/>
      <c r="BF3" s="3"/>
      <c r="BG3" s="3"/>
      <c r="BH3" s="3"/>
      <c r="BK3" s="3"/>
      <c r="BL3" s="3"/>
      <c r="BM3" s="3"/>
      <c r="BN3" s="3"/>
      <c r="BO3" s="3"/>
      <c r="BP3" s="3"/>
      <c r="BR3" s="3"/>
      <c r="BS3" s="3"/>
      <c r="BT3" s="3"/>
      <c r="BU3" s="3"/>
      <c r="BV3" s="3"/>
      <c r="BW3" s="3"/>
      <c r="BY3" s="3"/>
      <c r="BZ3" s="3"/>
      <c r="CA3" s="3"/>
      <c r="CB3" s="3"/>
      <c r="CC3" s="3"/>
      <c r="CD3" s="3"/>
    </row>
    <row r="4" spans="1:9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AN4" s="5" t="s">
        <v>22</v>
      </c>
      <c r="AX4" s="48" t="s">
        <v>23</v>
      </c>
      <c r="AY4" s="48"/>
    </row>
    <row r="5" spans="1:9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"/>
      <c r="AN5" t="s">
        <v>126</v>
      </c>
      <c r="AO5" t="s">
        <v>127</v>
      </c>
      <c r="AP5" t="s">
        <v>128</v>
      </c>
      <c r="AQ5" t="s">
        <v>129</v>
      </c>
      <c r="AR5" t="s">
        <v>130</v>
      </c>
      <c r="AS5" t="s">
        <v>131</v>
      </c>
      <c r="AT5" t="s">
        <v>132</v>
      </c>
      <c r="AU5" t="s">
        <v>133</v>
      </c>
      <c r="AV5" t="s">
        <v>134</v>
      </c>
      <c r="AW5" t="s">
        <v>135</v>
      </c>
      <c r="AX5" t="s">
        <v>148</v>
      </c>
      <c r="AY5" t="s">
        <v>157</v>
      </c>
      <c r="AZ5" s="3"/>
    </row>
    <row r="6" spans="1:9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123</v>
      </c>
      <c r="AI6" t="s">
        <v>124</v>
      </c>
      <c r="AJ6" t="s">
        <v>125</v>
      </c>
      <c r="AK6" t="s">
        <v>141</v>
      </c>
      <c r="AL6" t="s">
        <v>156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96" x14ac:dyDescent="0.2">
      <c r="A7" s="1"/>
      <c r="B7" s="1"/>
      <c r="C7" s="1"/>
      <c r="D7" s="1"/>
      <c r="E7" s="1"/>
      <c r="F7" s="1"/>
      <c r="G7" s="1" t="s">
        <v>42</v>
      </c>
      <c r="H7" s="1"/>
      <c r="I7" s="7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Y7" s="6" t="s">
        <v>25</v>
      </c>
      <c r="Z7" s="6" t="s">
        <v>37</v>
      </c>
      <c r="AA7" s="6" t="s">
        <v>38</v>
      </c>
      <c r="AB7" s="47" t="s">
        <v>39</v>
      </c>
      <c r="AC7" s="6" t="s">
        <v>40</v>
      </c>
      <c r="AD7" s="6" t="s">
        <v>41</v>
      </c>
      <c r="AE7" s="6" t="s">
        <v>29</v>
      </c>
      <c r="AF7" s="47" t="s">
        <v>142</v>
      </c>
      <c r="AG7" s="6" t="s">
        <v>30</v>
      </c>
      <c r="AH7" s="6" t="s">
        <v>31</v>
      </c>
      <c r="AI7" s="6" t="s">
        <v>32</v>
      </c>
      <c r="AJ7" s="6" t="s">
        <v>33</v>
      </c>
      <c r="AK7" s="6" t="s">
        <v>34</v>
      </c>
      <c r="AL7" s="6" t="s">
        <v>35</v>
      </c>
      <c r="AM7" s="6"/>
      <c r="AN7" s="6" t="s">
        <v>25</v>
      </c>
      <c r="AO7" s="6" t="s">
        <v>26</v>
      </c>
      <c r="AP7" s="6" t="s">
        <v>28</v>
      </c>
      <c r="AQ7" s="6" t="s">
        <v>29</v>
      </c>
      <c r="AR7" s="6" t="s">
        <v>30</v>
      </c>
      <c r="AS7" s="6" t="s">
        <v>31</v>
      </c>
      <c r="AT7" s="6" t="s">
        <v>32</v>
      </c>
      <c r="AU7" s="6" t="s">
        <v>33</v>
      </c>
      <c r="AV7" s="6" t="s">
        <v>34</v>
      </c>
      <c r="AW7" s="6" t="s">
        <v>35</v>
      </c>
      <c r="AX7" s="47" t="s">
        <v>27</v>
      </c>
      <c r="AY7" s="47" t="s">
        <v>140</v>
      </c>
      <c r="AZ7" s="6"/>
    </row>
    <row r="8" spans="1:96" x14ac:dyDescent="0.2">
      <c r="A8" s="9"/>
      <c r="B8" s="9"/>
      <c r="C8" s="9"/>
      <c r="D8" s="9"/>
      <c r="E8" s="9"/>
      <c r="F8" s="9"/>
      <c r="G8" s="9"/>
      <c r="H8" s="9" t="s">
        <v>56</v>
      </c>
      <c r="I8" s="10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8"/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/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/>
      <c r="AY8" s="11"/>
      <c r="AZ8" s="11"/>
      <c r="BA8" s="8"/>
      <c r="BB8" s="8"/>
      <c r="BC8" s="8"/>
      <c r="BD8" s="8"/>
      <c r="BE8" s="8"/>
      <c r="BF8" s="8"/>
      <c r="BG8" s="8"/>
      <c r="BH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Y9" s="13" t="s">
        <v>58</v>
      </c>
      <c r="BA9" s="13" t="s">
        <v>59</v>
      </c>
      <c r="BH9" t="s">
        <v>158</v>
      </c>
      <c r="BI9" t="s">
        <v>159</v>
      </c>
      <c r="BK9" s="14" t="s">
        <v>60</v>
      </c>
      <c r="BR9" s="13" t="s">
        <v>61</v>
      </c>
      <c r="BY9" s="13" t="s">
        <v>62</v>
      </c>
    </row>
    <row r="10" spans="1:9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6"/>
      <c r="Y10" s="17">
        <v>0</v>
      </c>
      <c r="Z10" s="17">
        <v>0</v>
      </c>
      <c r="AA10" s="17">
        <v>0</v>
      </c>
      <c r="AB10" s="17">
        <v>1E-4</v>
      </c>
      <c r="AC10" s="18">
        <v>0.5</v>
      </c>
      <c r="AD10" s="18">
        <v>0.5</v>
      </c>
      <c r="AE10" s="17">
        <v>0</v>
      </c>
      <c r="AF10" s="17">
        <v>0</v>
      </c>
      <c r="AG10" s="17">
        <v>0</v>
      </c>
      <c r="AH10" s="17">
        <v>0</v>
      </c>
      <c r="AI10" s="18">
        <v>0.6</v>
      </c>
      <c r="AJ10" s="18">
        <v>1.2</v>
      </c>
      <c r="AK10" s="17">
        <v>0</v>
      </c>
      <c r="AL10" s="17">
        <v>0</v>
      </c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7">
        <v>10</v>
      </c>
      <c r="BB10" s="17">
        <v>8</v>
      </c>
      <c r="BC10" s="17">
        <v>10</v>
      </c>
      <c r="BD10" s="17">
        <v>10</v>
      </c>
      <c r="BE10" s="17">
        <v>8</v>
      </c>
      <c r="BF10" s="17">
        <v>10</v>
      </c>
      <c r="BH10" s="17">
        <v>0</v>
      </c>
      <c r="BI10" s="41" cm="1">
        <f t="array" ref="BI10:BI15">1+(BH10:BH15*BH17)</f>
        <v>1</v>
      </c>
      <c r="BJ10" s="16"/>
      <c r="BK10" s="20" cm="1">
        <f t="array" ref="BK10:BP15">MMULT(J10:W15,TRANSPOSE(J44:W49))</f>
        <v>10.000026700000001</v>
      </c>
      <c r="BL10" s="21">
        <v>7.9999400000000005</v>
      </c>
      <c r="BM10" s="21">
        <v>9.9999932970000014</v>
      </c>
      <c r="BN10" s="21">
        <v>10.6000233</v>
      </c>
      <c r="BO10" s="21">
        <v>11.0000333</v>
      </c>
      <c r="BP10" s="22">
        <v>10.6000233</v>
      </c>
      <c r="BQ10" s="16"/>
      <c r="BR10" s="20" cm="1">
        <f t="array" ref="BR10:BW15">_xlfn.ANCHORARRAY(BK10)-MMULT(Y10:AL15,TRANSPOSE(Y44:AL49))-BA10:BF15*_xlfn.ANCHORARRAY(BI10)-BY10:CD15</f>
        <v>3.0000000705854291E-8</v>
      </c>
      <c r="BS10" s="21">
        <v>0</v>
      </c>
      <c r="BT10" s="21">
        <v>-3.2999698973412706E-8</v>
      </c>
      <c r="BU10" s="21">
        <v>-3.2999999177718564E-8</v>
      </c>
      <c r="BV10" s="21">
        <v>-3.3999999260458935E-8</v>
      </c>
      <c r="BW10" s="22">
        <v>-3.2999999177718564E-8</v>
      </c>
      <c r="BX10" s="16"/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</row>
    <row r="11" spans="1:9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6"/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1E-3</v>
      </c>
      <c r="AG11" s="18">
        <v>1.2</v>
      </c>
      <c r="AH11" s="18">
        <v>1.1000000000000001</v>
      </c>
      <c r="AI11" s="17">
        <v>0</v>
      </c>
      <c r="AJ11" s="17">
        <v>0</v>
      </c>
      <c r="AK11" s="17">
        <v>0</v>
      </c>
      <c r="AL11" s="17">
        <v>0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7">
        <v>1</v>
      </c>
      <c r="BB11" s="17">
        <v>1</v>
      </c>
      <c r="BC11" s="17">
        <v>2</v>
      </c>
      <c r="BD11" s="17">
        <v>1</v>
      </c>
      <c r="BE11" s="17">
        <v>1</v>
      </c>
      <c r="BF11" s="17">
        <v>2</v>
      </c>
      <c r="BH11" s="17">
        <v>0</v>
      </c>
      <c r="BI11" s="41">
        <v>1</v>
      </c>
      <c r="BJ11" s="16"/>
      <c r="BK11" s="23">
        <v>7.0004050000000007</v>
      </c>
      <c r="BL11" s="16">
        <v>4.5992000000000006</v>
      </c>
      <c r="BM11" s="16">
        <v>8.0007999999999999</v>
      </c>
      <c r="BN11" s="16">
        <v>0.99919999999999987</v>
      </c>
      <c r="BO11" s="16">
        <v>0.99989020000000006</v>
      </c>
      <c r="BP11" s="24">
        <v>2.0007999999999999</v>
      </c>
      <c r="BQ11" s="16"/>
      <c r="BR11" s="23">
        <v>8.8817841970012523E-16</v>
      </c>
      <c r="BS11" s="16">
        <v>8.8817841970012523E-16</v>
      </c>
      <c r="BT11" s="16">
        <v>0</v>
      </c>
      <c r="BU11" s="16">
        <v>-1.1102230246251565E-16</v>
      </c>
      <c r="BV11" s="16">
        <v>-4.4999999948558411E-8</v>
      </c>
      <c r="BW11" s="24">
        <v>0</v>
      </c>
      <c r="BX11" s="16"/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</row>
    <row r="12" spans="1:9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6"/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7">
        <v>0</v>
      </c>
      <c r="BB12" s="17">
        <v>0</v>
      </c>
      <c r="BC12" s="17">
        <v>0</v>
      </c>
      <c r="BD12" s="17">
        <v>1</v>
      </c>
      <c r="BE12" s="17">
        <v>5</v>
      </c>
      <c r="BF12" s="17">
        <v>1</v>
      </c>
      <c r="BH12" s="17">
        <v>0.05</v>
      </c>
      <c r="BI12" s="41">
        <v>1</v>
      </c>
      <c r="BJ12" s="16"/>
      <c r="BK12" s="23">
        <v>0</v>
      </c>
      <c r="BL12" s="16">
        <v>0</v>
      </c>
      <c r="BM12" s="16">
        <v>0</v>
      </c>
      <c r="BN12" s="16">
        <v>1</v>
      </c>
      <c r="BO12" s="16">
        <v>5</v>
      </c>
      <c r="BP12" s="24">
        <v>1</v>
      </c>
      <c r="BQ12" s="16"/>
      <c r="BR12" s="23">
        <v>0</v>
      </c>
      <c r="BS12" s="16">
        <v>0</v>
      </c>
      <c r="BT12" s="16">
        <v>0</v>
      </c>
      <c r="BU12" s="16">
        <v>0</v>
      </c>
      <c r="BV12" s="16">
        <v>0</v>
      </c>
      <c r="BW12" s="24">
        <v>0</v>
      </c>
      <c r="BX12" s="16"/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</row>
    <row r="13" spans="1:9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6"/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7">
        <v>5</v>
      </c>
      <c r="BB13" s="17">
        <v>3</v>
      </c>
      <c r="BC13" s="17">
        <v>5</v>
      </c>
      <c r="BD13" s="17">
        <v>0</v>
      </c>
      <c r="BE13" s="17">
        <v>0</v>
      </c>
      <c r="BF13" s="17">
        <v>0</v>
      </c>
      <c r="BH13" s="17">
        <v>-0.1</v>
      </c>
      <c r="BI13" s="41">
        <v>1</v>
      </c>
      <c r="BJ13" s="16"/>
      <c r="BK13" s="23">
        <v>5</v>
      </c>
      <c r="BL13" s="16">
        <v>3</v>
      </c>
      <c r="BM13" s="16">
        <v>5</v>
      </c>
      <c r="BN13" s="16">
        <v>0</v>
      </c>
      <c r="BO13" s="16">
        <v>0</v>
      </c>
      <c r="BP13" s="24">
        <v>0</v>
      </c>
      <c r="BQ13" s="16"/>
      <c r="BR13" s="23">
        <v>0</v>
      </c>
      <c r="BS13" s="16">
        <v>0</v>
      </c>
      <c r="BT13" s="16">
        <v>0</v>
      </c>
      <c r="BU13" s="16">
        <v>0</v>
      </c>
      <c r="BV13" s="16">
        <v>0</v>
      </c>
      <c r="BW13" s="24">
        <v>0</v>
      </c>
      <c r="BX13" s="16"/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</row>
    <row r="14" spans="1:9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6"/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7">
        <v>0.5</v>
      </c>
      <c r="BB14" s="17">
        <v>1</v>
      </c>
      <c r="BC14" s="17">
        <v>2</v>
      </c>
      <c r="BD14" s="17">
        <v>0.5</v>
      </c>
      <c r="BE14" s="17">
        <v>1</v>
      </c>
      <c r="BF14" s="17">
        <v>2</v>
      </c>
      <c r="BH14" s="17">
        <v>0</v>
      </c>
      <c r="BI14" s="41">
        <v>1</v>
      </c>
      <c r="BJ14" s="16"/>
      <c r="BK14" s="23">
        <v>0.5</v>
      </c>
      <c r="BL14" s="16">
        <v>1</v>
      </c>
      <c r="BM14" s="16">
        <v>2</v>
      </c>
      <c r="BN14" s="16">
        <v>0.5</v>
      </c>
      <c r="BO14" s="16">
        <v>1</v>
      </c>
      <c r="BP14" s="24">
        <v>2</v>
      </c>
      <c r="BQ14" s="16"/>
      <c r="BR14" s="23">
        <v>0</v>
      </c>
      <c r="BS14" s="16">
        <v>0</v>
      </c>
      <c r="BT14" s="16">
        <v>0</v>
      </c>
      <c r="BU14" s="16">
        <v>0</v>
      </c>
      <c r="BV14" s="16">
        <v>0</v>
      </c>
      <c r="BW14" s="24">
        <v>0</v>
      </c>
      <c r="BX14" s="16"/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</row>
    <row r="15" spans="1:9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6"/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8">
        <f>1/0.9</f>
        <v>1.1111111111111112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8">
        <v>1.5</v>
      </c>
      <c r="AL15" s="17">
        <v>0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H15" s="17">
        <v>0</v>
      </c>
      <c r="BI15" s="41">
        <v>1</v>
      </c>
      <c r="BJ15" s="16"/>
      <c r="BK15" s="25">
        <v>8.0782278000000005</v>
      </c>
      <c r="BL15" s="26">
        <v>7.4991111000000004</v>
      </c>
      <c r="BM15" s="26">
        <v>11.000889000000001</v>
      </c>
      <c r="BN15" s="26">
        <v>2.7491110999999999</v>
      </c>
      <c r="BO15" s="26">
        <v>2.7329392000000001</v>
      </c>
      <c r="BP15" s="27">
        <v>4.3342222000000001</v>
      </c>
      <c r="BQ15" s="16"/>
      <c r="BR15" s="23">
        <v>2.2222222284540294E-8</v>
      </c>
      <c r="BS15" s="16">
        <v>-1.1111111142270147E-8</v>
      </c>
      <c r="BT15" s="16">
        <v>1.1111111142270147E-7</v>
      </c>
      <c r="BU15" s="16">
        <v>-1.1111111142270147E-8</v>
      </c>
      <c r="BV15" s="16">
        <v>8.8888888694071966E-8</v>
      </c>
      <c r="BW15" s="24">
        <v>-2.2222222284540294E-8</v>
      </c>
      <c r="BX15" s="16"/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</row>
    <row r="16" spans="1:96" x14ac:dyDescent="0.2">
      <c r="A16" s="3"/>
      <c r="B16" s="3"/>
      <c r="C16" s="3"/>
      <c r="D16" s="3"/>
      <c r="E16" s="3"/>
      <c r="F16" s="3"/>
      <c r="G16" s="6"/>
      <c r="H16" s="12"/>
      <c r="I16" s="3"/>
      <c r="J16" s="30" t="s">
        <v>75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76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30" t="s">
        <v>138</v>
      </c>
      <c r="BB16" s="16" t="s">
        <v>149</v>
      </c>
      <c r="BC16" s="16"/>
      <c r="BD16" s="16"/>
      <c r="BE16" s="16"/>
      <c r="BF16" s="16"/>
      <c r="BG16" s="16"/>
      <c r="BH16" t="s">
        <v>162</v>
      </c>
      <c r="BJ16" s="16"/>
      <c r="BQ16" s="16"/>
      <c r="BR16" s="30" t="s">
        <v>77</v>
      </c>
      <c r="BS16" s="16"/>
      <c r="BT16" s="16"/>
      <c r="BU16" s="16"/>
      <c r="BV16" s="16"/>
      <c r="BW16" s="16"/>
      <c r="BX16" s="16"/>
      <c r="BY16" s="30" t="s">
        <v>136</v>
      </c>
    </row>
    <row r="17" spans="1:82" x14ac:dyDescent="0.2">
      <c r="A17" s="3"/>
      <c r="B17" s="3"/>
      <c r="C17" s="3"/>
      <c r="D17" s="3"/>
      <c r="E17" s="6"/>
      <c r="F17" s="4" t="s">
        <v>114</v>
      </c>
      <c r="G17" s="6" t="s">
        <v>25</v>
      </c>
      <c r="H17" s="12" t="s">
        <v>57</v>
      </c>
      <c r="I17" s="3"/>
      <c r="J17" s="17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5">
        <v>1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6"/>
      <c r="BA17" s="17">
        <v>1</v>
      </c>
      <c r="BB17" s="17">
        <v>0</v>
      </c>
      <c r="BC17" s="16"/>
      <c r="BD17" s="16"/>
      <c r="BE17" s="16"/>
      <c r="BF17" s="16"/>
      <c r="BG17" s="16"/>
      <c r="BH17" s="28">
        <v>0</v>
      </c>
      <c r="BJ17" s="16"/>
      <c r="BK17" s="16" t="s">
        <v>78</v>
      </c>
      <c r="BL17" s="16" t="s">
        <v>79</v>
      </c>
      <c r="BM17" s="37" t="s">
        <v>80</v>
      </c>
      <c r="BQ17" s="16"/>
      <c r="BR17" s="20" cm="1">
        <f t="array" ref="BR17:BW30">TRANSPOSE(Y44:AL49)-MMULT(J17:W30,TRANSPOSE(J44:W49))</f>
        <v>0</v>
      </c>
      <c r="BS17" s="21">
        <v>0</v>
      </c>
      <c r="BT17" s="21">
        <v>0</v>
      </c>
      <c r="BU17" s="21">
        <v>0</v>
      </c>
      <c r="BV17" s="21">
        <v>0</v>
      </c>
      <c r="BW17" s="22">
        <v>0</v>
      </c>
      <c r="BX17" s="16"/>
      <c r="BY17" s="16" cm="1">
        <f t="array" ref="BY17:CD26">TRANSPOSE(_xlfn.ANCHORARRAY(AN58)-AN65:AW70)</f>
        <v>5.5511151231257827E-17</v>
      </c>
      <c r="BZ17" s="16">
        <v>1.1102230246251565E-16</v>
      </c>
      <c r="CA17" s="16">
        <v>5.5511151231257827E-17</v>
      </c>
      <c r="CB17" s="16">
        <v>1.1102230246251565E-16</v>
      </c>
      <c r="CC17" s="16">
        <v>-1.1102230246251565E-16</v>
      </c>
      <c r="CD17" s="16">
        <v>1.1102230246251565E-16</v>
      </c>
    </row>
    <row r="18" spans="1:82" x14ac:dyDescent="0.2">
      <c r="A18" s="3"/>
      <c r="B18" s="3"/>
      <c r="C18" s="3"/>
      <c r="D18" s="3"/>
      <c r="E18" s="6"/>
      <c r="F18" s="4" t="s">
        <v>115</v>
      </c>
      <c r="G18" s="6" t="s">
        <v>37</v>
      </c>
      <c r="H18" s="12" t="s">
        <v>57</v>
      </c>
      <c r="I18" s="3"/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6"/>
      <c r="BA18" s="17">
        <v>0</v>
      </c>
      <c r="BB18" s="17">
        <v>0</v>
      </c>
      <c r="BD18" s="16"/>
      <c r="BE18" s="16"/>
      <c r="BF18" s="16"/>
      <c r="BG18" s="16"/>
      <c r="BH18" s="16" t="s">
        <v>161</v>
      </c>
      <c r="BJ18" s="16"/>
      <c r="BK18" s="38">
        <f>SUM(Y65:AL70)</f>
        <v>16.568354110000001</v>
      </c>
      <c r="BL18" s="38" cm="1">
        <f t="array" ref="BL18">MMULT(AN34:AX34,TRANSPOSE(AN72:AX72))+BH17*BH19</f>
        <v>7816.8293300000005</v>
      </c>
      <c r="BM18" s="39">
        <f>BK18+BL18</f>
        <v>7833.3976841100002</v>
      </c>
      <c r="BQ18" s="16"/>
      <c r="BR18" s="23">
        <v>0</v>
      </c>
      <c r="BS18" s="16">
        <v>0</v>
      </c>
      <c r="BT18" s="16">
        <v>0</v>
      </c>
      <c r="BU18" s="16">
        <v>0</v>
      </c>
      <c r="BV18" s="16">
        <v>0</v>
      </c>
      <c r="BW18" s="24">
        <v>0</v>
      </c>
      <c r="BX18" s="16"/>
      <c r="BY18" s="16">
        <v>0.33336659999999974</v>
      </c>
      <c r="BZ18" s="16">
        <v>1.7667533000000004</v>
      </c>
      <c r="CA18" s="16">
        <v>0</v>
      </c>
      <c r="CB18" s="16">
        <v>0</v>
      </c>
      <c r="CC18" s="16">
        <v>0</v>
      </c>
      <c r="CD18" s="16">
        <v>0</v>
      </c>
    </row>
    <row r="19" spans="1:82" x14ac:dyDescent="0.2">
      <c r="A19" s="3"/>
      <c r="B19" s="3"/>
      <c r="C19" s="3"/>
      <c r="D19" s="3"/>
      <c r="E19" s="6"/>
      <c r="F19" s="4" t="s">
        <v>116</v>
      </c>
      <c r="G19" s="6" t="s">
        <v>38</v>
      </c>
      <c r="H19" s="12" t="s">
        <v>57</v>
      </c>
      <c r="I19" s="3"/>
      <c r="J19" s="17">
        <v>0</v>
      </c>
      <c r="K19" s="17">
        <v>0</v>
      </c>
      <c r="L19" s="17">
        <v>-1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5">
        <v>0</v>
      </c>
      <c r="AO19" s="15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29">
        <v>0</v>
      </c>
      <c r="AX19" s="29">
        <v>0</v>
      </c>
      <c r="AY19" s="29">
        <v>0</v>
      </c>
      <c r="AZ19" s="16"/>
      <c r="BA19" s="17">
        <v>-1</v>
      </c>
      <c r="BB19" s="17">
        <v>0</v>
      </c>
      <c r="BD19" s="16"/>
      <c r="BE19" s="16"/>
      <c r="BF19" s="16"/>
      <c r="BG19" s="16"/>
      <c r="BH19" s="16">
        <v>10000</v>
      </c>
      <c r="BJ19" s="16"/>
      <c r="BQ19" s="16"/>
      <c r="BR19" s="23">
        <v>0</v>
      </c>
      <c r="BS19" s="16">
        <v>0</v>
      </c>
      <c r="BT19" s="16">
        <v>0</v>
      </c>
      <c r="BU19" s="16">
        <v>0</v>
      </c>
      <c r="BV19" s="16">
        <v>0</v>
      </c>
      <c r="BW19" s="24">
        <v>0</v>
      </c>
      <c r="BX19" s="16"/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</row>
    <row r="20" spans="1:82" x14ac:dyDescent="0.2">
      <c r="A20" s="3"/>
      <c r="B20" s="3"/>
      <c r="C20" s="3"/>
      <c r="D20" s="3"/>
      <c r="E20" s="6"/>
      <c r="F20" s="4" t="s">
        <v>117</v>
      </c>
      <c r="G20" s="6" t="s">
        <v>39</v>
      </c>
      <c r="H20" s="12" t="s">
        <v>57</v>
      </c>
      <c r="I20" s="3"/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29">
        <v>0</v>
      </c>
      <c r="AX20" s="49">
        <v>1</v>
      </c>
      <c r="AY20" s="49">
        <v>0</v>
      </c>
      <c r="AZ20" s="16"/>
      <c r="BA20" s="17">
        <v>1</v>
      </c>
      <c r="BB20" s="17">
        <v>0</v>
      </c>
      <c r="BD20" s="16"/>
      <c r="BE20" s="16"/>
      <c r="BF20" s="16"/>
      <c r="BG20" s="16"/>
      <c r="BH20" s="16"/>
      <c r="BJ20" s="16"/>
      <c r="BQ20" s="16"/>
      <c r="BR20" s="23">
        <v>0</v>
      </c>
      <c r="BS20" s="16">
        <v>0</v>
      </c>
      <c r="BT20" s="16">
        <v>0</v>
      </c>
      <c r="BU20" s="16">
        <v>0</v>
      </c>
      <c r="BV20" s="16">
        <v>0</v>
      </c>
      <c r="BW20" s="24">
        <v>0</v>
      </c>
      <c r="BX20" s="16"/>
      <c r="BY20" s="16">
        <v>0.60539499999999968</v>
      </c>
      <c r="BZ20" s="16">
        <v>1.8015999999999996</v>
      </c>
      <c r="CA20" s="16">
        <v>0</v>
      </c>
      <c r="CB20" s="16">
        <v>5.4016000000000002</v>
      </c>
      <c r="CC20" s="16">
        <v>6.0911548</v>
      </c>
      <c r="CD20" s="16">
        <v>6</v>
      </c>
    </row>
    <row r="21" spans="1:82" x14ac:dyDescent="0.2">
      <c r="A21" s="3"/>
      <c r="B21" s="3"/>
      <c r="C21" s="3"/>
      <c r="D21" s="3"/>
      <c r="E21" s="6"/>
      <c r="F21" s="4" t="s">
        <v>118</v>
      </c>
      <c r="G21" s="6" t="s">
        <v>40</v>
      </c>
      <c r="H21" s="12" t="s">
        <v>57</v>
      </c>
      <c r="I21" s="3"/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6"/>
      <c r="AE21" s="16"/>
      <c r="AF21" s="16"/>
      <c r="AG21" s="16"/>
      <c r="AH21" s="16"/>
      <c r="AI21" s="16"/>
      <c r="AJ21" s="16"/>
      <c r="AK21" s="16"/>
      <c r="AL21" s="16"/>
      <c r="AM21" s="16"/>
      <c r="AN21" s="15">
        <v>0</v>
      </c>
      <c r="AO21" s="15">
        <v>0</v>
      </c>
      <c r="AP21" s="15">
        <v>1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BA21" s="17">
        <v>0</v>
      </c>
      <c r="BB21" s="17">
        <v>1</v>
      </c>
      <c r="BJ21" s="16"/>
      <c r="BQ21" s="16"/>
      <c r="BR21" s="23">
        <v>0</v>
      </c>
      <c r="BS21" s="16">
        <v>0</v>
      </c>
      <c r="BT21" s="16">
        <v>0</v>
      </c>
      <c r="BU21" s="16">
        <v>0</v>
      </c>
      <c r="BV21" s="16">
        <v>0</v>
      </c>
      <c r="BW21" s="24">
        <v>0</v>
      </c>
      <c r="BX21" s="16"/>
      <c r="BY21" s="16">
        <v>0</v>
      </c>
      <c r="BZ21" s="16">
        <v>2</v>
      </c>
      <c r="CA21" s="16">
        <v>0</v>
      </c>
      <c r="CB21" s="16">
        <v>5</v>
      </c>
      <c r="CC21" s="16">
        <v>5</v>
      </c>
      <c r="CD21" s="16">
        <v>5</v>
      </c>
    </row>
    <row r="22" spans="1:82" x14ac:dyDescent="0.2">
      <c r="A22" s="3"/>
      <c r="B22" s="3"/>
      <c r="C22" s="3"/>
      <c r="D22" s="3"/>
      <c r="E22" s="6"/>
      <c r="F22" s="4" t="s">
        <v>119</v>
      </c>
      <c r="G22" s="6" t="s">
        <v>41</v>
      </c>
      <c r="H22" s="12" t="s">
        <v>57</v>
      </c>
      <c r="I22" s="3"/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6"/>
      <c r="AE22" s="16"/>
      <c r="AF22" s="16"/>
      <c r="AG22" s="16"/>
      <c r="AH22" s="16"/>
      <c r="AI22" s="16"/>
      <c r="AJ22" s="16"/>
      <c r="AK22" s="16"/>
      <c r="AL22" s="16"/>
      <c r="AM22" s="16"/>
      <c r="AN22" s="15">
        <v>0</v>
      </c>
      <c r="AO22" s="15">
        <v>0</v>
      </c>
      <c r="AP22" s="15">
        <v>1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BA22" s="17">
        <v>0</v>
      </c>
      <c r="BB22" s="17">
        <v>0</v>
      </c>
      <c r="BJ22" s="16"/>
      <c r="BQ22" s="16"/>
      <c r="BR22" s="23">
        <v>0</v>
      </c>
      <c r="BS22" s="16">
        <v>0</v>
      </c>
      <c r="BT22" s="16">
        <v>0</v>
      </c>
      <c r="BU22" s="16">
        <v>0</v>
      </c>
      <c r="BV22" s="16">
        <v>0</v>
      </c>
      <c r="BW22" s="24">
        <v>0</v>
      </c>
      <c r="BX22" s="16"/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</row>
    <row r="23" spans="1:82" x14ac:dyDescent="0.2">
      <c r="A23" s="3"/>
      <c r="B23" s="3"/>
      <c r="C23" s="3"/>
      <c r="D23" s="3"/>
      <c r="E23" s="6"/>
      <c r="F23" s="4" t="s">
        <v>120</v>
      </c>
      <c r="G23" s="6" t="s">
        <v>29</v>
      </c>
      <c r="H23" s="12" t="s">
        <v>57</v>
      </c>
      <c r="I23" s="3"/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6"/>
      <c r="AE23" s="16"/>
      <c r="AF23" s="16"/>
      <c r="AG23" s="16"/>
      <c r="AH23" s="16"/>
      <c r="AI23" s="16"/>
      <c r="AJ23" s="16"/>
      <c r="AK23" s="16"/>
      <c r="AL23" s="16"/>
      <c r="AM23" s="16"/>
      <c r="AN23" s="15">
        <v>0</v>
      </c>
      <c r="AO23" s="15">
        <v>0</v>
      </c>
      <c r="AP23" s="15">
        <v>0</v>
      </c>
      <c r="AQ23" s="15">
        <v>1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BA23" s="17">
        <v>0</v>
      </c>
      <c r="BB23" s="17">
        <v>1</v>
      </c>
      <c r="BJ23" s="16"/>
      <c r="BQ23" s="16"/>
      <c r="BR23" s="23">
        <v>0</v>
      </c>
      <c r="BS23" s="16">
        <v>0</v>
      </c>
      <c r="BT23" s="16">
        <v>0</v>
      </c>
      <c r="BU23" s="16">
        <v>0</v>
      </c>
      <c r="BV23" s="16">
        <v>0</v>
      </c>
      <c r="BW23" s="24">
        <v>0</v>
      </c>
      <c r="BX23" s="16"/>
      <c r="BY23" s="16">
        <v>5</v>
      </c>
      <c r="BZ23" s="16">
        <v>5</v>
      </c>
      <c r="CA23" s="16">
        <v>5</v>
      </c>
      <c r="CB23" s="16">
        <v>4</v>
      </c>
      <c r="CC23" s="16">
        <v>0</v>
      </c>
      <c r="CD23" s="16">
        <v>4</v>
      </c>
    </row>
    <row r="24" spans="1:82" x14ac:dyDescent="0.2">
      <c r="A24" s="3"/>
      <c r="B24" s="3"/>
      <c r="C24" s="3"/>
      <c r="D24" s="3"/>
      <c r="E24" s="6"/>
      <c r="F24" s="4" t="s">
        <v>121</v>
      </c>
      <c r="G24" s="6" t="s">
        <v>142</v>
      </c>
      <c r="H24" s="12" t="s">
        <v>57</v>
      </c>
      <c r="I24" s="3"/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1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6"/>
      <c r="AE24" s="16"/>
      <c r="AF24" s="16"/>
      <c r="AG24" s="16"/>
      <c r="AH24" s="16"/>
      <c r="AI24" s="16"/>
      <c r="AJ24" s="16"/>
      <c r="AK24" s="16"/>
      <c r="AL24" s="16"/>
      <c r="AM24" s="16"/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1</v>
      </c>
      <c r="BA24" s="17">
        <v>0</v>
      </c>
      <c r="BB24" s="17">
        <v>1</v>
      </c>
      <c r="BJ24" s="16"/>
      <c r="BQ24" s="16"/>
      <c r="BR24" s="23">
        <v>0</v>
      </c>
      <c r="BS24" s="16">
        <v>0</v>
      </c>
      <c r="BT24" s="16">
        <v>0</v>
      </c>
      <c r="BU24" s="16">
        <v>0</v>
      </c>
      <c r="BV24" s="16">
        <v>0</v>
      </c>
      <c r="BW24" s="24">
        <v>0</v>
      </c>
      <c r="BX24" s="16"/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</row>
    <row r="25" spans="1:82" x14ac:dyDescent="0.2">
      <c r="A25" s="3"/>
      <c r="B25" s="3"/>
      <c r="C25" s="3"/>
      <c r="D25" s="3"/>
      <c r="E25" s="6"/>
      <c r="F25" s="4" t="s">
        <v>122</v>
      </c>
      <c r="G25" s="6" t="s">
        <v>30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6"/>
      <c r="AE25" s="16"/>
      <c r="AF25" s="16"/>
      <c r="AG25" s="16"/>
      <c r="AH25" s="16"/>
      <c r="AI25" s="16"/>
      <c r="AJ25" s="16"/>
      <c r="AK25" s="16"/>
      <c r="AL25" s="16"/>
      <c r="AM25" s="16"/>
      <c r="AN25" s="15">
        <v>0</v>
      </c>
      <c r="AO25" s="15">
        <v>0</v>
      </c>
      <c r="AP25" s="15">
        <v>0</v>
      </c>
      <c r="AQ25" s="15">
        <v>0</v>
      </c>
      <c r="AR25" s="15">
        <v>1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BA25" s="17">
        <v>0</v>
      </c>
      <c r="BB25" s="17">
        <v>0</v>
      </c>
      <c r="BJ25" s="16"/>
      <c r="BQ25" s="16"/>
      <c r="BR25" s="23">
        <v>0</v>
      </c>
      <c r="BS25" s="16">
        <v>0</v>
      </c>
      <c r="BT25" s="16">
        <v>0</v>
      </c>
      <c r="BU25" s="16">
        <v>0</v>
      </c>
      <c r="BV25" s="16">
        <v>0</v>
      </c>
      <c r="BW25" s="24">
        <v>0</v>
      </c>
      <c r="BX25" s="16"/>
      <c r="BY25" s="16">
        <v>1.5</v>
      </c>
      <c r="BZ25" s="16">
        <v>1</v>
      </c>
      <c r="CA25" s="16">
        <v>0</v>
      </c>
      <c r="CB25" s="16">
        <v>1.5</v>
      </c>
      <c r="CC25" s="16">
        <v>1</v>
      </c>
      <c r="CD25" s="16">
        <v>0</v>
      </c>
    </row>
    <row r="26" spans="1:82" x14ac:dyDescent="0.2">
      <c r="A26" s="3"/>
      <c r="B26" s="3"/>
      <c r="C26" s="3"/>
      <c r="D26" s="3"/>
      <c r="E26" s="6"/>
      <c r="F26" s="4" t="s">
        <v>123</v>
      </c>
      <c r="G26" s="6" t="s">
        <v>31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</v>
      </c>
      <c r="T26" s="17">
        <v>0</v>
      </c>
      <c r="U26" s="17">
        <v>0</v>
      </c>
      <c r="V26" s="17">
        <v>0</v>
      </c>
      <c r="W26" s="17">
        <v>0</v>
      </c>
      <c r="X26" s="16"/>
      <c r="AE26" s="16"/>
      <c r="AF26" s="16"/>
      <c r="AG26" s="16"/>
      <c r="AH26" s="16"/>
      <c r="AI26" s="16"/>
      <c r="AJ26" s="16"/>
      <c r="AK26" s="16"/>
      <c r="AL26" s="16"/>
      <c r="AM26" s="16"/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1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BA26" s="17">
        <v>0</v>
      </c>
      <c r="BB26" s="17">
        <v>0</v>
      </c>
      <c r="BJ26" s="16"/>
      <c r="BQ26" s="16"/>
      <c r="BR26" s="23">
        <v>0</v>
      </c>
      <c r="BS26" s="16">
        <v>0</v>
      </c>
      <c r="BT26" s="16">
        <v>0</v>
      </c>
      <c r="BU26" s="16">
        <v>0</v>
      </c>
      <c r="BV26" s="16">
        <v>0</v>
      </c>
      <c r="BW26" s="24">
        <v>0</v>
      </c>
      <c r="BX26" s="16"/>
      <c r="BY26" s="16">
        <v>9990.9217721999994</v>
      </c>
      <c r="BZ26" s="16">
        <v>9991.5008889000001</v>
      </c>
      <c r="CA26" s="16">
        <v>9987.9991109999992</v>
      </c>
      <c r="CB26" s="16">
        <v>9996.2508889000001</v>
      </c>
      <c r="CC26" s="16">
        <v>9996.2670608000008</v>
      </c>
      <c r="CD26" s="16">
        <v>9994.6657778000008</v>
      </c>
    </row>
    <row r="27" spans="1:82" x14ac:dyDescent="0.2">
      <c r="A27" s="3"/>
      <c r="B27" s="3"/>
      <c r="C27" s="3"/>
      <c r="D27" s="3"/>
      <c r="E27" s="6"/>
      <c r="F27" s="4" t="s">
        <v>124</v>
      </c>
      <c r="G27" s="6" t="s">
        <v>32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</v>
      </c>
      <c r="U27" s="17">
        <v>0</v>
      </c>
      <c r="V27" s="17">
        <v>0</v>
      </c>
      <c r="W27" s="17">
        <v>0</v>
      </c>
      <c r="X27" s="16"/>
      <c r="AE27" s="16"/>
      <c r="AF27" s="16"/>
      <c r="AG27" s="16"/>
      <c r="AH27" s="16"/>
      <c r="AI27" s="16"/>
      <c r="AJ27" s="16"/>
      <c r="AK27" s="16"/>
      <c r="AL27" s="16"/>
      <c r="AM27" s="16"/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1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BA27" s="17">
        <v>0</v>
      </c>
      <c r="BB27" s="17">
        <v>0</v>
      </c>
      <c r="BH27" t="s">
        <v>152</v>
      </c>
      <c r="BQ27" s="16"/>
      <c r="BR27" s="23">
        <v>0</v>
      </c>
      <c r="BS27" s="16">
        <v>0</v>
      </c>
      <c r="BT27" s="16">
        <v>0</v>
      </c>
      <c r="BU27" s="16">
        <v>0</v>
      </c>
      <c r="BV27" s="16">
        <v>0</v>
      </c>
      <c r="BW27" s="24">
        <v>0</v>
      </c>
      <c r="BX27" s="16"/>
      <c r="BY27" s="35"/>
      <c r="BZ27" s="8"/>
      <c r="CA27" s="8"/>
      <c r="CB27" s="8"/>
      <c r="CC27" s="8"/>
      <c r="CD27" s="36"/>
    </row>
    <row r="28" spans="1:82" x14ac:dyDescent="0.2">
      <c r="A28" s="3"/>
      <c r="B28" s="3"/>
      <c r="C28" s="3"/>
      <c r="D28" s="3"/>
      <c r="E28" s="6"/>
      <c r="F28" s="4" t="s">
        <v>125</v>
      </c>
      <c r="G28" s="6" t="s">
        <v>33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0</v>
      </c>
      <c r="X28" s="16"/>
      <c r="AE28" s="16"/>
      <c r="AF28" s="16"/>
      <c r="AG28" s="16"/>
      <c r="AH28" s="16"/>
      <c r="AI28" s="16"/>
      <c r="AJ28" s="16"/>
      <c r="AK28" s="16"/>
      <c r="AL28" s="16"/>
      <c r="AM28" s="16"/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</v>
      </c>
      <c r="AV28" s="15">
        <v>0</v>
      </c>
      <c r="AW28" s="15">
        <v>0</v>
      </c>
      <c r="AX28" s="15">
        <v>0</v>
      </c>
      <c r="AY28" s="15">
        <v>0</v>
      </c>
      <c r="BA28" s="17">
        <v>0</v>
      </c>
      <c r="BB28" s="17">
        <v>0</v>
      </c>
      <c r="BH28" s="16" cm="1">
        <f t="array" ref="BH28:BH33">AB44:AB49</f>
        <v>0.26669999999999999</v>
      </c>
      <c r="BI28" s="16" cm="1">
        <f t="array" ref="BI28:BI33">AF44:AF49</f>
        <v>0.40500000000000003</v>
      </c>
      <c r="BQ28" s="16"/>
      <c r="BR28" s="23">
        <v>0</v>
      </c>
      <c r="BS28" s="16">
        <v>0</v>
      </c>
      <c r="BT28" s="16">
        <v>0</v>
      </c>
      <c r="BU28" s="16">
        <v>0</v>
      </c>
      <c r="BV28" s="16">
        <v>0</v>
      </c>
      <c r="BW28" s="24">
        <v>0</v>
      </c>
      <c r="BX28" s="16"/>
    </row>
    <row r="29" spans="1:82" x14ac:dyDescent="0.2">
      <c r="A29" s="3"/>
      <c r="B29" s="3"/>
      <c r="C29" s="3"/>
      <c r="D29" s="3"/>
      <c r="E29" s="6"/>
      <c r="F29" s="4" t="s">
        <v>141</v>
      </c>
      <c r="G29" s="6" t="s">
        <v>34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1</v>
      </c>
      <c r="AW29" s="15">
        <v>0</v>
      </c>
      <c r="AX29" s="15">
        <v>0</v>
      </c>
      <c r="AY29" s="15">
        <v>0</v>
      </c>
      <c r="BA29" s="17">
        <v>0</v>
      </c>
      <c r="BB29" s="17">
        <v>0</v>
      </c>
      <c r="BH29">
        <v>-0.6</v>
      </c>
      <c r="BI29" s="16">
        <v>-0.8</v>
      </c>
      <c r="BJ29" s="16"/>
      <c r="BK29" s="16"/>
      <c r="BQ29" s="16"/>
      <c r="BR29" s="23">
        <v>0</v>
      </c>
      <c r="BS29" s="16">
        <v>0</v>
      </c>
      <c r="BT29" s="16">
        <v>0</v>
      </c>
      <c r="BU29" s="16">
        <v>0</v>
      </c>
      <c r="BV29" s="16">
        <v>0</v>
      </c>
      <c r="BW29" s="24">
        <v>0</v>
      </c>
      <c r="BX29" s="16"/>
    </row>
    <row r="30" spans="1:82" x14ac:dyDescent="0.2">
      <c r="A30" s="3"/>
      <c r="B30" s="3"/>
      <c r="C30" s="3"/>
      <c r="D30" s="3"/>
      <c r="E30" s="6"/>
      <c r="F30" s="4" t="s">
        <v>156</v>
      </c>
      <c r="G30" s="6" t="s">
        <v>35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1</v>
      </c>
      <c r="AX30" s="15">
        <v>0</v>
      </c>
      <c r="AY30" s="15">
        <v>0</v>
      </c>
      <c r="BA30" s="17">
        <v>0</v>
      </c>
      <c r="BB30" s="17">
        <v>0</v>
      </c>
      <c r="BH30">
        <v>-6.6700002999999994E-2</v>
      </c>
      <c r="BI30" s="16">
        <v>0.8</v>
      </c>
      <c r="BJ30" s="16"/>
      <c r="BK30" s="16"/>
      <c r="BO30" s="16"/>
      <c r="BP30" s="16"/>
      <c r="BQ30" s="16"/>
      <c r="BR30" s="25">
        <v>0</v>
      </c>
      <c r="BS30" s="26">
        <v>0</v>
      </c>
      <c r="BT30" s="26">
        <v>0</v>
      </c>
      <c r="BU30" s="26">
        <v>0</v>
      </c>
      <c r="BV30" s="26">
        <v>0</v>
      </c>
      <c r="BW30" s="27">
        <v>0</v>
      </c>
      <c r="BX30" s="16"/>
      <c r="BY30" s="16"/>
      <c r="BZ30" s="16"/>
      <c r="CA30" s="16"/>
      <c r="CB30" s="16"/>
      <c r="CC30" s="16"/>
      <c r="CD30" s="16"/>
    </row>
    <row r="31" spans="1:82" x14ac:dyDescent="0.2">
      <c r="A31" s="3"/>
      <c r="B31" s="3"/>
      <c r="C31" s="3"/>
      <c r="D31" s="3"/>
      <c r="E31" s="3"/>
      <c r="F31" s="3"/>
      <c r="G31" s="6"/>
      <c r="H31" s="12"/>
      <c r="I31" s="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BH31">
        <v>0.23333000000000001</v>
      </c>
      <c r="BI31">
        <v>-0.8</v>
      </c>
      <c r="BO31" s="16"/>
      <c r="BP31" s="16"/>
      <c r="BS31" s="16"/>
      <c r="BT31" s="16"/>
      <c r="BU31" s="16"/>
      <c r="BV31" s="16"/>
      <c r="BW31" s="16"/>
      <c r="BX31" s="42"/>
      <c r="BY31" s="42"/>
      <c r="BZ31" s="5"/>
      <c r="CA31" s="5"/>
      <c r="CB31" s="5"/>
      <c r="CC31" s="5"/>
      <c r="CD31" s="5"/>
    </row>
    <row r="32" spans="1:82" x14ac:dyDescent="0.2">
      <c r="A32" s="3"/>
      <c r="B32" s="3"/>
      <c r="C32" s="3"/>
      <c r="D32" s="3"/>
      <c r="E32" s="3"/>
      <c r="F32" s="3"/>
      <c r="G32" s="6"/>
      <c r="H32" s="12"/>
      <c r="I32" s="3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BH32">
        <v>0.33334000000000003</v>
      </c>
      <c r="BI32">
        <v>-0.10975500000000001</v>
      </c>
      <c r="BP32" s="16"/>
      <c r="BX32" s="16"/>
      <c r="BY32" s="13" t="s">
        <v>93</v>
      </c>
      <c r="BZ32" s="16"/>
      <c r="CA32" s="16"/>
      <c r="CB32" s="16"/>
      <c r="CC32" s="16"/>
      <c r="CD32" s="16"/>
    </row>
    <row r="33" spans="1:82" x14ac:dyDescent="0.2">
      <c r="A33" s="3"/>
      <c r="B33" s="3"/>
      <c r="C33" s="3"/>
      <c r="D33" s="3"/>
      <c r="E33" s="3"/>
      <c r="F33" s="3"/>
      <c r="G33" s="6" t="s">
        <v>90</v>
      </c>
      <c r="H33" s="12" t="s">
        <v>91</v>
      </c>
      <c r="I33" s="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 t="s">
        <v>92</v>
      </c>
      <c r="Y33" s="17">
        <v>0</v>
      </c>
      <c r="Z33" s="17">
        <v>0.1</v>
      </c>
      <c r="AA33" s="17">
        <v>-0.05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0.3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BH33">
        <v>0.23333000000000001</v>
      </c>
      <c r="BI33">
        <v>0.8</v>
      </c>
      <c r="BP33" s="16"/>
      <c r="BX33" s="46" t="s">
        <v>150</v>
      </c>
      <c r="BY33" s="16" cm="1">
        <f t="array" ref="BY33:CD34">TRANSPOSE(MMULT(Y44:AL49,BA17:BB30))</f>
        <v>0.56669999999999998</v>
      </c>
      <c r="BZ33" s="16">
        <v>0</v>
      </c>
      <c r="CA33" s="16">
        <v>0.23329999699999998</v>
      </c>
      <c r="CB33" s="16">
        <v>0.83333000000000002</v>
      </c>
      <c r="CC33" s="16">
        <v>1.2333400000000001</v>
      </c>
      <c r="CD33" s="16">
        <v>0.83333000000000002</v>
      </c>
    </row>
    <row r="34" spans="1:82" x14ac:dyDescent="0.2">
      <c r="A34" s="3"/>
      <c r="B34" s="3"/>
      <c r="C34" s="3"/>
      <c r="D34" s="3"/>
      <c r="E34" s="3"/>
      <c r="F34" s="3"/>
      <c r="G34" s="6" t="s">
        <v>94</v>
      </c>
      <c r="H34" s="12" t="s">
        <v>95</v>
      </c>
      <c r="I34" s="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AM34" s="16" t="s">
        <v>96</v>
      </c>
      <c r="AN34" s="19">
        <v>1000</v>
      </c>
      <c r="AO34" s="19">
        <v>100</v>
      </c>
      <c r="AP34" s="19">
        <v>2000</v>
      </c>
      <c r="AQ34" s="19">
        <v>200</v>
      </c>
      <c r="AR34" s="19">
        <v>500</v>
      </c>
      <c r="AS34" s="19">
        <v>1000</v>
      </c>
      <c r="AT34" s="19">
        <v>500</v>
      </c>
      <c r="AU34" s="19">
        <v>1000</v>
      </c>
      <c r="AV34" s="19">
        <v>500</v>
      </c>
      <c r="AW34" s="19">
        <v>0</v>
      </c>
      <c r="AX34" s="19">
        <v>2000</v>
      </c>
      <c r="AY34" s="19">
        <v>200</v>
      </c>
      <c r="BX34" t="s">
        <v>140</v>
      </c>
      <c r="BY34" s="16">
        <v>7.0004050000000007</v>
      </c>
      <c r="BZ34" s="16">
        <v>4.5992000000000006</v>
      </c>
      <c r="CA34" s="16">
        <v>8.0007999999999999</v>
      </c>
      <c r="CB34" s="16">
        <v>0.99919999999999987</v>
      </c>
      <c r="CC34" s="16">
        <v>0.99989020000000006</v>
      </c>
      <c r="CD34" s="16">
        <v>2.0007999999999999</v>
      </c>
    </row>
    <row r="35" spans="1:82" x14ac:dyDescent="0.2">
      <c r="A35" s="3"/>
      <c r="B35" s="3"/>
      <c r="C35" s="3"/>
      <c r="D35" s="3"/>
      <c r="E35" s="3"/>
      <c r="F35" s="3"/>
      <c r="G35" s="6" t="s">
        <v>98</v>
      </c>
      <c r="H35" s="12" t="s">
        <v>99</v>
      </c>
      <c r="I35" s="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AM35" s="16" t="s">
        <v>100</v>
      </c>
      <c r="AN35" s="19">
        <v>3</v>
      </c>
      <c r="AO35" s="19">
        <v>6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9999</v>
      </c>
      <c r="AX35" s="19">
        <v>1</v>
      </c>
      <c r="AY35" s="19">
        <v>1</v>
      </c>
      <c r="BX35" s="16"/>
      <c r="BY35" s="16"/>
      <c r="BZ35" s="16"/>
      <c r="CA35" s="16"/>
      <c r="CB35" s="16"/>
      <c r="CC35" s="16"/>
      <c r="CD35" s="16"/>
    </row>
    <row r="36" spans="1:82" x14ac:dyDescent="0.2">
      <c r="A36" s="3"/>
      <c r="B36" s="3"/>
      <c r="C36" s="3"/>
      <c r="D36" s="3"/>
      <c r="E36" s="3"/>
      <c r="F36" s="3"/>
      <c r="G36" s="3"/>
      <c r="H36" s="12"/>
      <c r="I36" s="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M36" s="16"/>
      <c r="AN36" s="16" t="s">
        <v>101</v>
      </c>
      <c r="AO36" s="16"/>
      <c r="AP36" s="16"/>
      <c r="AQ36" s="16"/>
      <c r="AR36" s="16"/>
      <c r="AS36" s="16"/>
      <c r="AT36" s="16"/>
      <c r="AU36" s="16"/>
      <c r="AV36" s="16"/>
      <c r="AX36" s="30" t="s">
        <v>102</v>
      </c>
      <c r="AY36" s="30"/>
      <c r="AZ36" s="16"/>
      <c r="BA36" s="13" t="s">
        <v>103</v>
      </c>
      <c r="BH36" s="13" t="s">
        <v>145</v>
      </c>
      <c r="BI36" t="s">
        <v>151</v>
      </c>
      <c r="BJ36" s="13" t="s">
        <v>146</v>
      </c>
      <c r="BY36" s="16" t="s">
        <v>104</v>
      </c>
      <c r="BZ36" s="16"/>
      <c r="CA36" s="16"/>
      <c r="CB36" s="16"/>
      <c r="CC36" s="16"/>
      <c r="CD36" s="16"/>
    </row>
    <row r="37" spans="1:82" x14ac:dyDescent="0.2">
      <c r="A37" s="3" t="s">
        <v>1</v>
      </c>
      <c r="B37" s="3" t="s">
        <v>4</v>
      </c>
      <c r="C37" s="3"/>
      <c r="D37" s="3"/>
      <c r="E37" s="3"/>
      <c r="F37" s="3"/>
      <c r="G37" s="3"/>
      <c r="H37" s="12"/>
      <c r="I37" s="3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AM37" s="16"/>
      <c r="AN37" s="19">
        <v>0.1</v>
      </c>
      <c r="AO37" s="17">
        <v>1</v>
      </c>
      <c r="AP37" s="17">
        <v>1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52" cm="1">
        <f t="array" ref="AX37:AY42">_xlfn.ANCHORARRAY(AR51)*BH37:BI42-MMULT(BA37:BF42,BH28:BI33)</f>
        <v>0.23330000000000001</v>
      </c>
      <c r="AY37" s="52">
        <v>9.4999999999999973E-2</v>
      </c>
      <c r="AZ37" s="16"/>
      <c r="BA37" s="15">
        <v>1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H37" s="55">
        <v>1</v>
      </c>
      <c r="BI37" s="55">
        <v>1</v>
      </c>
      <c r="BJ37" s="54">
        <v>0.9</v>
      </c>
      <c r="BX37" s="16"/>
      <c r="BY37" s="16" cm="1">
        <f t="array" ref="BY37:CD38">TRANSPOSE(_xlfn.ANCHORARRAY(AP51)-AX37:AY42)</f>
        <v>0.66670000000000007</v>
      </c>
      <c r="BZ37" s="16">
        <v>6.6700000000000093E-2</v>
      </c>
      <c r="CA37" s="16">
        <v>-2.9999999151542056E-9</v>
      </c>
      <c r="CB37" s="16">
        <v>0.23332999700000001</v>
      </c>
      <c r="CC37" s="16">
        <v>0.56666999700000009</v>
      </c>
      <c r="CD37" s="16">
        <v>0.79999999700000002</v>
      </c>
    </row>
    <row r="38" spans="1:82" x14ac:dyDescent="0.2">
      <c r="A38" s="3" t="s">
        <v>1</v>
      </c>
      <c r="B38" s="3" t="s">
        <v>5</v>
      </c>
      <c r="C38" s="3"/>
      <c r="D38" s="3"/>
      <c r="E38" s="3"/>
      <c r="F38" s="3"/>
      <c r="G38" s="3"/>
      <c r="H38" s="12"/>
      <c r="I38" s="3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AM38" s="16"/>
      <c r="AN38" s="19">
        <v>0.2</v>
      </c>
      <c r="AO38" s="17">
        <v>1</v>
      </c>
      <c r="AP38" s="17">
        <v>1</v>
      </c>
      <c r="AQ38" s="17">
        <v>1</v>
      </c>
      <c r="AR38" s="17">
        <v>1</v>
      </c>
      <c r="AS38" s="17">
        <v>1</v>
      </c>
      <c r="AT38" s="17">
        <v>1</v>
      </c>
      <c r="AU38" s="17">
        <v>1</v>
      </c>
      <c r="AV38" s="17">
        <v>1</v>
      </c>
      <c r="AW38" s="17">
        <v>1</v>
      </c>
      <c r="AX38" s="53">
        <v>0.83329999999999993</v>
      </c>
      <c r="AY38" s="53">
        <v>0.84499999999999997</v>
      </c>
      <c r="AZ38" s="16"/>
      <c r="BA38" s="15">
        <v>1</v>
      </c>
      <c r="BB38" s="15">
        <v>1</v>
      </c>
      <c r="BC38" s="15">
        <v>0</v>
      </c>
      <c r="BD38" s="15">
        <v>0</v>
      </c>
      <c r="BE38" s="15">
        <v>0</v>
      </c>
      <c r="BF38" s="15">
        <v>0</v>
      </c>
      <c r="BH38" s="55">
        <v>1</v>
      </c>
      <c r="BI38" s="56">
        <f>BI37*$BJ$37</f>
        <v>0.9</v>
      </c>
      <c r="BS38" s="30"/>
      <c r="BT38" s="16"/>
      <c r="BU38" s="16"/>
      <c r="BV38" s="16"/>
      <c r="BW38" s="16"/>
      <c r="BX38" s="16"/>
      <c r="BY38" s="16">
        <v>0.89500000000000002</v>
      </c>
      <c r="BZ38" s="16">
        <v>0.14500000000000002</v>
      </c>
      <c r="CA38" s="16">
        <v>0.99</v>
      </c>
      <c r="CB38" s="16">
        <v>0.23049999999999993</v>
      </c>
      <c r="CC38" s="16">
        <v>0.15719499999999986</v>
      </c>
      <c r="CD38" s="16">
        <v>0.99</v>
      </c>
    </row>
    <row r="39" spans="1:82" x14ac:dyDescent="0.2">
      <c r="A39" s="3" t="s">
        <v>1</v>
      </c>
      <c r="B39" s="3" t="s">
        <v>6</v>
      </c>
      <c r="C39" s="3"/>
      <c r="D39" s="3"/>
      <c r="E39" s="3"/>
      <c r="F39" s="3"/>
      <c r="G39" s="3"/>
      <c r="H39" s="12"/>
      <c r="I39" s="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M39" s="16"/>
      <c r="AN39" s="19">
        <v>0.1</v>
      </c>
      <c r="AO39" s="17">
        <v>1</v>
      </c>
      <c r="AP39" s="17">
        <v>1</v>
      </c>
      <c r="AQ39" s="17">
        <v>1</v>
      </c>
      <c r="AR39" s="17">
        <v>1</v>
      </c>
      <c r="AS39" s="17">
        <v>1</v>
      </c>
      <c r="AT39" s="17">
        <v>1</v>
      </c>
      <c r="AU39" s="17">
        <v>1</v>
      </c>
      <c r="AV39" s="17">
        <v>1</v>
      </c>
      <c r="AW39" s="17">
        <v>1</v>
      </c>
      <c r="AX39" s="53">
        <v>0.90000000299999994</v>
      </c>
      <c r="AY39" s="53">
        <v>0</v>
      </c>
      <c r="AZ39" s="16"/>
      <c r="BA39" s="15">
        <v>1</v>
      </c>
      <c r="BB39" s="15">
        <v>1</v>
      </c>
      <c r="BC39" s="15">
        <v>1</v>
      </c>
      <c r="BD39" s="15">
        <v>0</v>
      </c>
      <c r="BE39" s="15">
        <v>0</v>
      </c>
      <c r="BF39" s="15">
        <v>0</v>
      </c>
      <c r="BH39" s="55">
        <v>1</v>
      </c>
      <c r="BI39" s="56">
        <f>BI38*$BJ$37</f>
        <v>0.81</v>
      </c>
      <c r="BS39" s="16"/>
      <c r="BT39" s="16"/>
      <c r="BU39" s="16"/>
      <c r="BV39" s="16"/>
      <c r="BW39" s="16"/>
      <c r="BX39" s="16"/>
      <c r="BY39" s="16" t="s">
        <v>105</v>
      </c>
      <c r="BZ39" s="16"/>
      <c r="CA39" s="16"/>
      <c r="CB39" s="16"/>
      <c r="CC39" s="16"/>
      <c r="CD39" s="16"/>
    </row>
    <row r="40" spans="1:82" x14ac:dyDescent="0.2">
      <c r="A40" s="3" t="s">
        <v>2</v>
      </c>
      <c r="B40" s="3" t="s">
        <v>4</v>
      </c>
      <c r="C40" s="3"/>
      <c r="D40" s="3"/>
      <c r="E40" s="3"/>
      <c r="F40" s="3"/>
      <c r="G40" s="3"/>
      <c r="H40" s="12"/>
      <c r="I40" s="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AM40" s="16"/>
      <c r="AN40" s="19">
        <v>0.2</v>
      </c>
      <c r="AO40" s="17">
        <v>1</v>
      </c>
      <c r="AP40" s="17">
        <v>1</v>
      </c>
      <c r="AQ40" s="17">
        <v>1</v>
      </c>
      <c r="AR40" s="17">
        <v>1</v>
      </c>
      <c r="AS40" s="17">
        <v>1</v>
      </c>
      <c r="AT40" s="17">
        <v>1</v>
      </c>
      <c r="AU40" s="17">
        <v>1</v>
      </c>
      <c r="AV40" s="17">
        <v>1</v>
      </c>
      <c r="AW40" s="17">
        <v>1</v>
      </c>
      <c r="AX40" s="53">
        <v>0.66667000300000001</v>
      </c>
      <c r="AY40" s="53">
        <v>0.75950000000000006</v>
      </c>
      <c r="AZ40" s="16"/>
      <c r="BA40" s="15">
        <v>1</v>
      </c>
      <c r="BB40" s="15">
        <v>1</v>
      </c>
      <c r="BC40" s="15">
        <v>1</v>
      </c>
      <c r="BD40" s="15">
        <v>1</v>
      </c>
      <c r="BE40" s="15">
        <v>0</v>
      </c>
      <c r="BF40" s="15">
        <v>0</v>
      </c>
      <c r="BH40" s="55">
        <v>1</v>
      </c>
      <c r="BI40" s="56">
        <f>BI39*$BJ$37</f>
        <v>0.72900000000000009</v>
      </c>
      <c r="BS40" s="16"/>
      <c r="BT40" s="16"/>
      <c r="BU40" s="16"/>
      <c r="BV40" s="16"/>
      <c r="BW40" s="16"/>
      <c r="BY40" s="16" cm="1">
        <f t="array" ref="BY40:CD41">TRANSPOSE(_xlfn.ANCHORARRAY(AX37)-_xlfn.ANCHORARRAY(AN51))</f>
        <v>0.1333</v>
      </c>
      <c r="BZ40" s="16">
        <v>0.73329999999999995</v>
      </c>
      <c r="CA40" s="16">
        <v>0.80000000299999996</v>
      </c>
      <c r="CB40" s="16">
        <v>0.56667000300000003</v>
      </c>
      <c r="CC40" s="16">
        <v>0.23333000299999992</v>
      </c>
      <c r="CD40" s="16">
        <v>2.9999999429097812E-9</v>
      </c>
    </row>
    <row r="41" spans="1:82" x14ac:dyDescent="0.2">
      <c r="A41" s="3" t="s">
        <v>2</v>
      </c>
      <c r="B41" s="3" t="s">
        <v>5</v>
      </c>
      <c r="C41" s="3"/>
      <c r="D41" s="3"/>
      <c r="E41" s="3"/>
      <c r="F41" s="3"/>
      <c r="G41" s="3"/>
      <c r="H41" s="12"/>
      <c r="I41" s="3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AM41" s="16"/>
      <c r="AN41" s="19">
        <v>0.3</v>
      </c>
      <c r="AO41" s="17">
        <v>1</v>
      </c>
      <c r="AP41" s="17">
        <v>1</v>
      </c>
      <c r="AQ41" s="17">
        <v>1</v>
      </c>
      <c r="AR41" s="17">
        <v>1</v>
      </c>
      <c r="AS41" s="17">
        <v>1</v>
      </c>
      <c r="AT41" s="17">
        <v>1</v>
      </c>
      <c r="AU41" s="17">
        <v>1</v>
      </c>
      <c r="AV41" s="17">
        <v>1</v>
      </c>
      <c r="AW41" s="17">
        <v>1</v>
      </c>
      <c r="AX41" s="53">
        <v>0.33333000299999993</v>
      </c>
      <c r="AY41" s="53">
        <v>0.83280500000000013</v>
      </c>
      <c r="AZ41" s="16"/>
      <c r="BA41" s="15">
        <v>1</v>
      </c>
      <c r="BB41" s="15">
        <v>1</v>
      </c>
      <c r="BC41" s="15">
        <v>1</v>
      </c>
      <c r="BD41" s="15">
        <v>1</v>
      </c>
      <c r="BE41" s="15">
        <v>1</v>
      </c>
      <c r="BF41" s="15">
        <v>0</v>
      </c>
      <c r="BH41" s="55">
        <v>1</v>
      </c>
      <c r="BI41" s="56">
        <f>BI40*$BJ$37</f>
        <v>0.65610000000000013</v>
      </c>
      <c r="BS41" s="16"/>
      <c r="BT41" s="16"/>
      <c r="BU41" s="16"/>
      <c r="BV41" s="16"/>
      <c r="BW41" s="16"/>
      <c r="BY41" s="16">
        <v>9.4999999999999973E-2</v>
      </c>
      <c r="BZ41" s="16">
        <v>0.84499999999999997</v>
      </c>
      <c r="CA41" s="16">
        <v>0</v>
      </c>
      <c r="CB41" s="16">
        <v>0.75950000000000006</v>
      </c>
      <c r="CC41" s="16">
        <v>0.83280500000000013</v>
      </c>
      <c r="CD41" s="16">
        <v>0</v>
      </c>
    </row>
    <row r="42" spans="1:82" x14ac:dyDescent="0.2">
      <c r="A42" s="3" t="s">
        <v>2</v>
      </c>
      <c r="B42" s="3" t="s">
        <v>6</v>
      </c>
      <c r="C42" s="3"/>
      <c r="D42" s="3"/>
      <c r="E42" s="3"/>
      <c r="F42" s="3"/>
      <c r="G42" s="3"/>
      <c r="H42" s="12"/>
      <c r="I42" s="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M42" s="16"/>
      <c r="AN42" s="19">
        <v>0.2</v>
      </c>
      <c r="AO42" s="17">
        <v>1</v>
      </c>
      <c r="AP42" s="17">
        <v>1</v>
      </c>
      <c r="AQ42" s="17">
        <v>1</v>
      </c>
      <c r="AR42" s="17">
        <v>1</v>
      </c>
      <c r="AS42" s="17">
        <v>1</v>
      </c>
      <c r="AT42" s="17">
        <v>1</v>
      </c>
      <c r="AU42" s="17">
        <v>1</v>
      </c>
      <c r="AV42" s="17">
        <v>1</v>
      </c>
      <c r="AW42" s="17">
        <v>1</v>
      </c>
      <c r="AX42" s="53">
        <v>0.10000000299999995</v>
      </c>
      <c r="AY42" s="53">
        <v>0</v>
      </c>
      <c r="AZ42" s="16"/>
      <c r="BA42" s="15">
        <v>1</v>
      </c>
      <c r="BB42" s="15">
        <v>1</v>
      </c>
      <c r="BC42" s="15">
        <v>1</v>
      </c>
      <c r="BD42" s="15">
        <v>1</v>
      </c>
      <c r="BE42" s="15">
        <v>1</v>
      </c>
      <c r="BF42" s="15">
        <v>1</v>
      </c>
      <c r="BH42" s="55">
        <v>1</v>
      </c>
      <c r="BI42" s="56">
        <f>BI41*$BJ$37</f>
        <v>0.59049000000000018</v>
      </c>
      <c r="BS42" s="16"/>
      <c r="BT42" s="16"/>
      <c r="BU42" s="16"/>
      <c r="BV42" s="16"/>
      <c r="BW42" s="16"/>
      <c r="BY42" s="16" t="s">
        <v>106</v>
      </c>
      <c r="BZ42" s="16"/>
      <c r="CA42" s="16"/>
      <c r="CB42" s="16"/>
      <c r="CC42" s="16"/>
      <c r="CD42" s="16"/>
    </row>
    <row r="43" spans="1:82" x14ac:dyDescent="0.2">
      <c r="A43" s="3"/>
      <c r="B43" s="3"/>
      <c r="C43" s="3"/>
      <c r="D43" s="3"/>
      <c r="E43" s="3"/>
      <c r="F43" s="3"/>
      <c r="G43" s="3"/>
      <c r="H43" s="12"/>
      <c r="I43" s="3"/>
      <c r="J43" s="30" t="s">
        <v>108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 t="s">
        <v>109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30" t="s">
        <v>81</v>
      </c>
      <c r="AO43" t="s">
        <v>151</v>
      </c>
      <c r="AP43" s="30" t="s">
        <v>82</v>
      </c>
      <c r="AQ43" t="s">
        <v>151</v>
      </c>
      <c r="AR43" s="13" t="s">
        <v>83</v>
      </c>
      <c r="AS43" t="s">
        <v>151</v>
      </c>
      <c r="AT43" s="30" t="s">
        <v>84</v>
      </c>
      <c r="AU43" s="59" t="s">
        <v>151</v>
      </c>
      <c r="AV43" s="57" t="s">
        <v>85</v>
      </c>
      <c r="AW43" s="59" t="s">
        <v>151</v>
      </c>
      <c r="AX43" s="16"/>
      <c r="AY43" s="16"/>
      <c r="AZ43" s="16"/>
      <c r="BA43" s="13" t="s">
        <v>144</v>
      </c>
      <c r="BH43" s="61" t="s">
        <v>154</v>
      </c>
      <c r="BI43" s="31"/>
      <c r="BJ43" s="31"/>
      <c r="BK43" s="31"/>
      <c r="BS43" s="16"/>
      <c r="BT43" s="16"/>
      <c r="BU43" s="16"/>
      <c r="BV43" s="16"/>
      <c r="BW43" s="16"/>
      <c r="BY43" s="16" cm="1">
        <f t="array" ref="BY43:CD43">TRANSPOSE(AT51:AT56-AB44:AB49)</f>
        <v>0.33329999999999999</v>
      </c>
      <c r="BZ43" s="16">
        <v>1.2</v>
      </c>
      <c r="CA43" s="16">
        <v>0.66670000299999999</v>
      </c>
      <c r="CB43" s="16">
        <v>0.36666999999999994</v>
      </c>
      <c r="CC43" s="16">
        <v>0.26665999999999995</v>
      </c>
      <c r="CD43" s="16">
        <v>0.36666999999999994</v>
      </c>
    </row>
    <row r="44" spans="1:82" x14ac:dyDescent="0.2">
      <c r="A44" s="3" t="s">
        <v>1</v>
      </c>
      <c r="B44" s="3" t="s">
        <v>4</v>
      </c>
      <c r="C44" s="3"/>
      <c r="D44" s="3"/>
      <c r="E44" s="3"/>
      <c r="F44" s="3"/>
      <c r="G44" s="3" t="s">
        <v>110</v>
      </c>
      <c r="H44" s="12"/>
      <c r="I44" s="3"/>
      <c r="J44" s="28">
        <v>0.3</v>
      </c>
      <c r="K44" s="28">
        <v>9.4333267000000003</v>
      </c>
      <c r="L44" s="28">
        <v>0</v>
      </c>
      <c r="M44" s="28">
        <v>0.26669999999999999</v>
      </c>
      <c r="N44" s="28">
        <v>0</v>
      </c>
      <c r="O44" s="28">
        <v>0</v>
      </c>
      <c r="P44" s="28">
        <v>6.5954050000000004</v>
      </c>
      <c r="Q44" s="28">
        <v>0.40500000000000003</v>
      </c>
      <c r="R44" s="28">
        <v>5</v>
      </c>
      <c r="S44" s="28">
        <v>0</v>
      </c>
      <c r="T44" s="28">
        <v>0</v>
      </c>
      <c r="U44" s="28">
        <v>0</v>
      </c>
      <c r="V44" s="28">
        <v>0.5</v>
      </c>
      <c r="W44" s="28">
        <v>8.0782278000000005</v>
      </c>
      <c r="X44" s="16"/>
      <c r="Y44" s="28">
        <v>0.3</v>
      </c>
      <c r="Z44" s="28">
        <v>9.4333267000000003</v>
      </c>
      <c r="AA44" s="28">
        <v>0</v>
      </c>
      <c r="AB44" s="28">
        <v>0.26669999999999999</v>
      </c>
      <c r="AC44" s="28">
        <v>0</v>
      </c>
      <c r="AD44" s="28">
        <v>0</v>
      </c>
      <c r="AE44" s="28">
        <v>6.5954050000000004</v>
      </c>
      <c r="AF44" s="28">
        <v>0.40500000000000003</v>
      </c>
      <c r="AG44" s="28">
        <v>5</v>
      </c>
      <c r="AH44" s="28">
        <v>0</v>
      </c>
      <c r="AI44" s="28">
        <v>0</v>
      </c>
      <c r="AJ44" s="28">
        <v>0</v>
      </c>
      <c r="AK44" s="28">
        <v>0.5</v>
      </c>
      <c r="AL44" s="28">
        <v>8.0782278000000005</v>
      </c>
      <c r="AM44" s="16"/>
      <c r="AN44" s="17">
        <v>0.1</v>
      </c>
      <c r="AO44" s="17">
        <v>0</v>
      </c>
      <c r="AP44" s="17">
        <v>0.9</v>
      </c>
      <c r="AQ44" s="17">
        <v>0.99</v>
      </c>
      <c r="AR44" s="17">
        <v>0.5</v>
      </c>
      <c r="AS44" s="17">
        <v>0.5</v>
      </c>
      <c r="AT44" s="17">
        <v>0.6</v>
      </c>
      <c r="AU44" s="17">
        <v>0.8</v>
      </c>
      <c r="AV44" s="58">
        <v>-0.6</v>
      </c>
      <c r="AW44" s="58">
        <v>-0.8</v>
      </c>
      <c r="AX44" s="16"/>
      <c r="AY44" s="16"/>
      <c r="AZ44" s="16"/>
      <c r="BA44" s="15">
        <v>1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H44" s="33" t="s">
        <v>153</v>
      </c>
      <c r="BJ44" t="s">
        <v>155</v>
      </c>
      <c r="BS44" s="16"/>
      <c r="BT44" s="16"/>
      <c r="BU44" s="16"/>
      <c r="BV44" s="16"/>
      <c r="BW44" s="16"/>
      <c r="BX44" s="16"/>
      <c r="BY44" s="16" cm="1">
        <f t="array" ref="BY44:CD44">TRANSPOSE(AU51:AU56-AF44:AF49)</f>
        <v>0.39500000000000002</v>
      </c>
      <c r="BZ44" s="16">
        <v>1.6</v>
      </c>
      <c r="CA44" s="16">
        <v>0</v>
      </c>
      <c r="CB44" s="16">
        <v>1.6</v>
      </c>
      <c r="CC44" s="16">
        <v>0.90975500000000009</v>
      </c>
      <c r="CD44" s="16">
        <v>0</v>
      </c>
    </row>
    <row r="45" spans="1:82" x14ac:dyDescent="0.2">
      <c r="A45" s="3" t="s">
        <v>1</v>
      </c>
      <c r="B45" s="3" t="s">
        <v>5</v>
      </c>
      <c r="C45" s="3"/>
      <c r="D45" s="3"/>
      <c r="E45" s="3"/>
      <c r="F45" s="3"/>
      <c r="G45" s="3"/>
      <c r="H45" s="12"/>
      <c r="I45" s="3"/>
      <c r="J45" s="28">
        <v>0.6</v>
      </c>
      <c r="K45" s="28">
        <v>7.9999399999999996</v>
      </c>
      <c r="L45" s="28">
        <v>0</v>
      </c>
      <c r="M45" s="28">
        <v>-0.6</v>
      </c>
      <c r="N45" s="28">
        <v>0</v>
      </c>
      <c r="O45" s="28">
        <v>0</v>
      </c>
      <c r="P45" s="28">
        <v>5.3992000000000004</v>
      </c>
      <c r="Q45" s="28">
        <v>-0.8</v>
      </c>
      <c r="R45" s="28">
        <v>3</v>
      </c>
      <c r="S45" s="28">
        <v>0</v>
      </c>
      <c r="T45" s="28">
        <v>0</v>
      </c>
      <c r="U45" s="28">
        <v>0</v>
      </c>
      <c r="V45" s="28">
        <v>1</v>
      </c>
      <c r="W45" s="28">
        <v>7.4991111000000004</v>
      </c>
      <c r="X45" s="16"/>
      <c r="Y45" s="28">
        <v>0.6</v>
      </c>
      <c r="Z45" s="28">
        <v>7.9999399999999996</v>
      </c>
      <c r="AA45" s="28">
        <v>0</v>
      </c>
      <c r="AB45" s="28">
        <v>-0.6</v>
      </c>
      <c r="AC45" s="28">
        <v>0</v>
      </c>
      <c r="AD45" s="28">
        <v>0</v>
      </c>
      <c r="AE45" s="28">
        <v>5.3992000000000004</v>
      </c>
      <c r="AF45" s="28">
        <v>-0.8</v>
      </c>
      <c r="AG45" s="28">
        <v>3</v>
      </c>
      <c r="AH45" s="28">
        <v>0</v>
      </c>
      <c r="AI45" s="28">
        <v>0</v>
      </c>
      <c r="AJ45" s="28">
        <v>0</v>
      </c>
      <c r="AK45" s="28">
        <v>1</v>
      </c>
      <c r="AL45" s="28">
        <v>7.4991111000000004</v>
      </c>
      <c r="AM45" s="16"/>
      <c r="AN45" s="17">
        <v>0.1</v>
      </c>
      <c r="AO45" s="17">
        <v>0</v>
      </c>
      <c r="AP45" s="17">
        <v>0.9</v>
      </c>
      <c r="AQ45" s="17">
        <v>0.99</v>
      </c>
      <c r="AR45" s="17">
        <v>0.5</v>
      </c>
      <c r="AS45" s="17">
        <v>0.5</v>
      </c>
      <c r="AT45" s="17">
        <v>0.6</v>
      </c>
      <c r="AU45" s="17">
        <v>0.8</v>
      </c>
      <c r="AV45" s="58">
        <v>-0.6</v>
      </c>
      <c r="AW45" s="58">
        <v>-0.8</v>
      </c>
      <c r="AX45" s="16"/>
      <c r="AY45" s="16"/>
      <c r="AZ45" s="16"/>
      <c r="BA45" s="15">
        <v>1</v>
      </c>
      <c r="BB45" s="15">
        <v>1</v>
      </c>
      <c r="BC45" s="15">
        <v>0</v>
      </c>
      <c r="BD45" s="15">
        <v>0</v>
      </c>
      <c r="BE45" s="15">
        <v>0</v>
      </c>
      <c r="BF45" s="15">
        <v>0</v>
      </c>
      <c r="BH45" s="33" cm="1">
        <f t="array" ref="BH45:BI50">_xlfn.ANCHORARRAY(AR51)*BH37:BI42</f>
        <v>0.5</v>
      </c>
      <c r="BI45">
        <v>0.5</v>
      </c>
      <c r="BJ45" cm="1">
        <f t="array" ref="BJ45:BK50">-MMULT(BA37:BF42,BH28:BI33)</f>
        <v>-0.26669999999999999</v>
      </c>
      <c r="BK45">
        <v>-0.40500000000000003</v>
      </c>
      <c r="BP45" s="16"/>
      <c r="BS45" s="16"/>
      <c r="BT45" s="16"/>
      <c r="BU45" s="16"/>
      <c r="BV45" s="16"/>
      <c r="BW45" s="16"/>
      <c r="BX45" s="16"/>
      <c r="BY45" s="16" t="s">
        <v>107</v>
      </c>
      <c r="BZ45" s="16"/>
      <c r="CA45" s="16"/>
      <c r="CB45" s="16"/>
      <c r="CC45" s="16"/>
      <c r="CD45" s="16"/>
    </row>
    <row r="46" spans="1:82" x14ac:dyDescent="0.2">
      <c r="A46" s="3" t="s">
        <v>1</v>
      </c>
      <c r="B46" s="3" t="s">
        <v>6</v>
      </c>
      <c r="C46" s="3"/>
      <c r="D46" s="3"/>
      <c r="E46" s="3"/>
      <c r="F46" s="3"/>
      <c r="G46" s="3"/>
      <c r="H46" s="12"/>
      <c r="I46" s="3"/>
      <c r="J46" s="28">
        <v>0.3</v>
      </c>
      <c r="K46" s="28">
        <v>9.7666933</v>
      </c>
      <c r="L46" s="28">
        <v>0</v>
      </c>
      <c r="M46" s="28">
        <v>-6.6700002999999994E-2</v>
      </c>
      <c r="N46" s="28">
        <v>0</v>
      </c>
      <c r="O46" s="28">
        <v>0</v>
      </c>
      <c r="P46" s="28">
        <v>7.2008000000000001</v>
      </c>
      <c r="Q46" s="28">
        <v>0.8</v>
      </c>
      <c r="R46" s="28">
        <v>5</v>
      </c>
      <c r="S46" s="28">
        <v>0</v>
      </c>
      <c r="T46" s="28">
        <v>0</v>
      </c>
      <c r="U46" s="28">
        <v>0</v>
      </c>
      <c r="V46" s="28">
        <v>2</v>
      </c>
      <c r="W46" s="28">
        <v>11.000889000000001</v>
      </c>
      <c r="X46" s="16"/>
      <c r="Y46" s="28">
        <v>0.3</v>
      </c>
      <c r="Z46" s="28">
        <v>9.7666933</v>
      </c>
      <c r="AA46" s="28">
        <v>0</v>
      </c>
      <c r="AB46" s="28">
        <v>-6.6700002999999994E-2</v>
      </c>
      <c r="AC46" s="28">
        <v>0</v>
      </c>
      <c r="AD46" s="28">
        <v>0</v>
      </c>
      <c r="AE46" s="28">
        <v>7.2008000000000001</v>
      </c>
      <c r="AF46" s="28">
        <v>0.8</v>
      </c>
      <c r="AG46" s="28">
        <v>5</v>
      </c>
      <c r="AH46" s="28">
        <v>0</v>
      </c>
      <c r="AI46" s="28">
        <v>0</v>
      </c>
      <c r="AJ46" s="28">
        <v>0</v>
      </c>
      <c r="AK46" s="28">
        <v>2</v>
      </c>
      <c r="AL46" s="28">
        <v>11.000889000000001</v>
      </c>
      <c r="AM46" s="16"/>
      <c r="AN46" s="17">
        <v>0.1</v>
      </c>
      <c r="AO46" s="17">
        <v>0</v>
      </c>
      <c r="AP46" s="17">
        <v>0.9</v>
      </c>
      <c r="AQ46" s="17">
        <v>0.99</v>
      </c>
      <c r="AR46" s="17">
        <v>0.5</v>
      </c>
      <c r="AS46" s="17">
        <v>0.5</v>
      </c>
      <c r="AT46" s="17">
        <v>0.6</v>
      </c>
      <c r="AU46" s="17">
        <v>0.8</v>
      </c>
      <c r="AV46" s="58">
        <v>-0.6</v>
      </c>
      <c r="AW46" s="58">
        <v>-0.8</v>
      </c>
      <c r="AX46" s="16"/>
      <c r="AY46" s="16"/>
      <c r="AZ46" s="16"/>
      <c r="BA46" s="15">
        <v>1</v>
      </c>
      <c r="BB46" s="15">
        <v>1</v>
      </c>
      <c r="BC46" s="15">
        <v>1</v>
      </c>
      <c r="BD46" s="15">
        <v>0</v>
      </c>
      <c r="BE46" s="15">
        <v>0</v>
      </c>
      <c r="BF46" s="15">
        <v>0</v>
      </c>
      <c r="BH46" s="33">
        <v>0.5</v>
      </c>
      <c r="BI46">
        <v>0.45</v>
      </c>
      <c r="BJ46">
        <v>0.33329999999999999</v>
      </c>
      <c r="BK46">
        <v>0.39500000000000002</v>
      </c>
      <c r="BP46" s="16"/>
      <c r="BX46" s="16"/>
      <c r="BY46" s="16" cm="1">
        <f t="array" ref="BY46:CD46">TRANSPOSE(-AV51:AV56+AB44:AB49)</f>
        <v>0.86670000000000003</v>
      </c>
      <c r="BZ46" s="16">
        <v>0</v>
      </c>
      <c r="CA46" s="16">
        <v>0.53329999699999997</v>
      </c>
      <c r="CB46" s="16">
        <v>0.83333000000000002</v>
      </c>
      <c r="CC46" s="16">
        <v>0.93334000000000006</v>
      </c>
      <c r="CD46" s="16">
        <v>0.83333000000000002</v>
      </c>
    </row>
    <row r="47" spans="1:82" x14ac:dyDescent="0.2">
      <c r="A47" s="3" t="s">
        <v>2</v>
      </c>
      <c r="B47" s="3" t="s">
        <v>4</v>
      </c>
      <c r="C47" s="3"/>
      <c r="D47" s="3"/>
      <c r="E47" s="3"/>
      <c r="F47" s="3"/>
      <c r="G47" s="3"/>
      <c r="H47" s="12"/>
      <c r="I47" s="3"/>
      <c r="J47" s="28">
        <v>0.6</v>
      </c>
      <c r="K47" s="28">
        <v>9.7666933</v>
      </c>
      <c r="L47" s="28">
        <v>0</v>
      </c>
      <c r="M47" s="28">
        <v>0.23333000000000001</v>
      </c>
      <c r="N47" s="28">
        <v>0</v>
      </c>
      <c r="O47" s="28">
        <v>0</v>
      </c>
      <c r="P47" s="28">
        <v>1.7991999999999999</v>
      </c>
      <c r="Q47" s="28">
        <v>-0.8</v>
      </c>
      <c r="R47" s="28">
        <v>0</v>
      </c>
      <c r="S47" s="28">
        <v>0</v>
      </c>
      <c r="T47" s="28">
        <v>1</v>
      </c>
      <c r="U47" s="28">
        <v>0</v>
      </c>
      <c r="V47" s="28">
        <v>0.5</v>
      </c>
      <c r="W47" s="28">
        <v>2.7491110999999999</v>
      </c>
      <c r="X47" s="16"/>
      <c r="Y47" s="28">
        <v>0.6</v>
      </c>
      <c r="Z47" s="28">
        <v>9.7666933</v>
      </c>
      <c r="AA47" s="28">
        <v>0</v>
      </c>
      <c r="AB47" s="28">
        <v>0.23333000000000001</v>
      </c>
      <c r="AC47" s="28">
        <v>0</v>
      </c>
      <c r="AD47" s="28">
        <v>0</v>
      </c>
      <c r="AE47" s="28">
        <v>1.7991999999999999</v>
      </c>
      <c r="AF47" s="28">
        <v>-0.8</v>
      </c>
      <c r="AG47" s="28">
        <v>0</v>
      </c>
      <c r="AH47" s="28">
        <v>0</v>
      </c>
      <c r="AI47" s="28">
        <v>1</v>
      </c>
      <c r="AJ47" s="28">
        <v>0</v>
      </c>
      <c r="AK47" s="28">
        <v>0.5</v>
      </c>
      <c r="AL47" s="28">
        <v>2.7491110999999999</v>
      </c>
      <c r="AM47" s="16"/>
      <c r="AN47" s="17">
        <v>0.1</v>
      </c>
      <c r="AO47" s="17">
        <v>0</v>
      </c>
      <c r="AP47" s="17">
        <v>0.9</v>
      </c>
      <c r="AQ47" s="17">
        <v>0.99</v>
      </c>
      <c r="AR47" s="17">
        <v>0.5</v>
      </c>
      <c r="AS47" s="17">
        <v>0.5</v>
      </c>
      <c r="AT47" s="17">
        <v>0.6</v>
      </c>
      <c r="AU47" s="17">
        <v>0.8</v>
      </c>
      <c r="AV47" s="58">
        <v>-0.6</v>
      </c>
      <c r="AW47" s="58">
        <v>-0.8</v>
      </c>
      <c r="AX47" s="16"/>
      <c r="AY47" s="16"/>
      <c r="AZ47" s="16"/>
      <c r="BA47" s="15">
        <v>1</v>
      </c>
      <c r="BB47" s="15">
        <v>1</v>
      </c>
      <c r="BC47" s="15">
        <v>1</v>
      </c>
      <c r="BD47" s="15">
        <v>1</v>
      </c>
      <c r="BE47" s="15">
        <v>0</v>
      </c>
      <c r="BF47" s="15">
        <v>0</v>
      </c>
      <c r="BH47" s="33">
        <v>0.5</v>
      </c>
      <c r="BI47">
        <v>0.40500000000000003</v>
      </c>
      <c r="BJ47">
        <v>0.40000000299999999</v>
      </c>
      <c r="BK47">
        <v>-0.40500000000000003</v>
      </c>
      <c r="BP47" s="16"/>
      <c r="BX47" s="16"/>
      <c r="BY47" s="16" cm="1">
        <f t="array" ref="BY47:CD47">TRANSPOSE(-AW51:AW56+AF44:AF49)</f>
        <v>1.2050000000000001</v>
      </c>
      <c r="BZ47" s="16">
        <v>0</v>
      </c>
      <c r="CA47" s="16">
        <v>1.6</v>
      </c>
      <c r="CB47" s="16">
        <v>0</v>
      </c>
      <c r="CC47" s="16">
        <v>0.690245</v>
      </c>
      <c r="CD47" s="16">
        <v>1.6</v>
      </c>
    </row>
    <row r="48" spans="1:82" x14ac:dyDescent="0.2">
      <c r="A48" s="3" t="s">
        <v>2</v>
      </c>
      <c r="B48" s="3" t="s">
        <v>5</v>
      </c>
      <c r="C48" s="3"/>
      <c r="D48" s="3"/>
      <c r="E48" s="3"/>
      <c r="F48" s="3"/>
      <c r="G48" s="3"/>
      <c r="H48" s="12"/>
      <c r="I48" s="3"/>
      <c r="J48" s="28">
        <v>0.9</v>
      </c>
      <c r="K48" s="28">
        <v>9.7666933</v>
      </c>
      <c r="L48" s="28">
        <v>0</v>
      </c>
      <c r="M48" s="28">
        <v>0.33334000000000003</v>
      </c>
      <c r="N48" s="28">
        <v>0</v>
      </c>
      <c r="O48" s="28">
        <v>0</v>
      </c>
      <c r="P48" s="28">
        <v>1.1096452000000001</v>
      </c>
      <c r="Q48" s="28">
        <v>-0.10975500000000001</v>
      </c>
      <c r="R48" s="28">
        <v>0</v>
      </c>
      <c r="S48" s="28">
        <v>0</v>
      </c>
      <c r="T48" s="28">
        <v>5</v>
      </c>
      <c r="U48" s="28">
        <v>0</v>
      </c>
      <c r="V48" s="28">
        <v>1</v>
      </c>
      <c r="W48" s="28">
        <v>2.7329392000000001</v>
      </c>
      <c r="X48" s="16"/>
      <c r="Y48" s="28">
        <v>0.9</v>
      </c>
      <c r="Z48" s="28">
        <v>9.7666933</v>
      </c>
      <c r="AA48" s="28">
        <v>0</v>
      </c>
      <c r="AB48" s="28">
        <v>0.33334000000000003</v>
      </c>
      <c r="AC48" s="28">
        <v>0</v>
      </c>
      <c r="AD48" s="28">
        <v>0</v>
      </c>
      <c r="AE48" s="28">
        <v>1.1096452000000001</v>
      </c>
      <c r="AF48" s="28">
        <v>-0.10975500000000001</v>
      </c>
      <c r="AG48" s="28">
        <v>0</v>
      </c>
      <c r="AH48" s="28">
        <v>0</v>
      </c>
      <c r="AI48" s="28">
        <v>5</v>
      </c>
      <c r="AJ48" s="28">
        <v>0</v>
      </c>
      <c r="AK48" s="28">
        <v>1</v>
      </c>
      <c r="AL48" s="28">
        <v>2.7329392000000001</v>
      </c>
      <c r="AM48" s="16"/>
      <c r="AN48" s="17">
        <v>0.1</v>
      </c>
      <c r="AO48" s="17">
        <v>0</v>
      </c>
      <c r="AP48" s="17">
        <v>0.9</v>
      </c>
      <c r="AQ48" s="17">
        <v>0.99</v>
      </c>
      <c r="AR48" s="17">
        <v>0.5</v>
      </c>
      <c r="AS48" s="17">
        <v>0.5</v>
      </c>
      <c r="AT48" s="17">
        <v>0.6</v>
      </c>
      <c r="AU48" s="17">
        <v>0.8</v>
      </c>
      <c r="AV48" s="58">
        <v>-0.6</v>
      </c>
      <c r="AW48" s="58">
        <v>-0.8</v>
      </c>
      <c r="AX48" s="16"/>
      <c r="AY48" s="16"/>
      <c r="AZ48" s="16"/>
      <c r="BA48" s="15">
        <v>1</v>
      </c>
      <c r="BB48" s="15">
        <v>1</v>
      </c>
      <c r="BC48" s="15">
        <v>1</v>
      </c>
      <c r="BD48" s="15">
        <v>1</v>
      </c>
      <c r="BE48" s="15">
        <v>1</v>
      </c>
      <c r="BF48" s="15">
        <v>0</v>
      </c>
      <c r="BH48" s="33">
        <v>0.5</v>
      </c>
      <c r="BI48">
        <v>0.36450000000000005</v>
      </c>
      <c r="BJ48">
        <v>0.16667000299999998</v>
      </c>
      <c r="BK48">
        <v>0.39500000000000002</v>
      </c>
      <c r="BP48" s="16"/>
      <c r="BX48" s="16"/>
      <c r="BY48" s="44"/>
    </row>
    <row r="49" spans="1:77" x14ac:dyDescent="0.2">
      <c r="A49" s="3" t="s">
        <v>2</v>
      </c>
      <c r="B49" s="3" t="s">
        <v>6</v>
      </c>
      <c r="C49" s="3"/>
      <c r="D49" s="3"/>
      <c r="E49" s="3"/>
      <c r="F49" s="3"/>
      <c r="G49" s="3"/>
      <c r="H49" s="12"/>
      <c r="I49" s="3"/>
      <c r="J49" s="28">
        <v>0.6</v>
      </c>
      <c r="K49" s="28">
        <v>9.7666933</v>
      </c>
      <c r="L49" s="28">
        <v>0</v>
      </c>
      <c r="M49" s="28">
        <v>0.23333000000000001</v>
      </c>
      <c r="N49" s="28">
        <v>0</v>
      </c>
      <c r="O49" s="28">
        <v>0</v>
      </c>
      <c r="P49" s="28">
        <v>1.2008000000000001</v>
      </c>
      <c r="Q49" s="28">
        <v>0.8</v>
      </c>
      <c r="R49" s="28">
        <v>0</v>
      </c>
      <c r="S49" s="28">
        <v>0</v>
      </c>
      <c r="T49" s="28">
        <v>1</v>
      </c>
      <c r="U49" s="28">
        <v>0</v>
      </c>
      <c r="V49" s="28">
        <v>2</v>
      </c>
      <c r="W49" s="28">
        <v>4.3342222000000001</v>
      </c>
      <c r="X49" s="16"/>
      <c r="Y49" s="28">
        <v>0.6</v>
      </c>
      <c r="Z49" s="28">
        <v>9.7666933</v>
      </c>
      <c r="AA49" s="28">
        <v>0</v>
      </c>
      <c r="AB49" s="28">
        <v>0.23333000000000001</v>
      </c>
      <c r="AC49" s="28">
        <v>0</v>
      </c>
      <c r="AD49" s="28">
        <v>0</v>
      </c>
      <c r="AE49" s="28">
        <v>1.2008000000000001</v>
      </c>
      <c r="AF49" s="28">
        <v>0.8</v>
      </c>
      <c r="AG49" s="28">
        <v>0</v>
      </c>
      <c r="AH49" s="28">
        <v>0</v>
      </c>
      <c r="AI49" s="28">
        <v>1</v>
      </c>
      <c r="AJ49" s="28">
        <v>0</v>
      </c>
      <c r="AK49" s="28">
        <v>2</v>
      </c>
      <c r="AL49" s="28">
        <v>4.3342222000000001</v>
      </c>
      <c r="AM49" s="16"/>
      <c r="AN49" s="17">
        <v>0.1</v>
      </c>
      <c r="AO49" s="17">
        <v>0</v>
      </c>
      <c r="AP49" s="17">
        <v>0.9</v>
      </c>
      <c r="AQ49" s="17">
        <v>0.99</v>
      </c>
      <c r="AR49" s="17">
        <v>0.5</v>
      </c>
      <c r="AS49" s="17">
        <v>0.5</v>
      </c>
      <c r="AT49" s="17">
        <v>0.6</v>
      </c>
      <c r="AU49" s="17">
        <v>0.8</v>
      </c>
      <c r="AV49" s="58">
        <v>-0.6</v>
      </c>
      <c r="AW49" s="58">
        <v>-0.8</v>
      </c>
      <c r="AX49" s="16"/>
      <c r="AY49" s="16"/>
      <c r="AZ49" s="16"/>
      <c r="BA49" s="15">
        <v>1</v>
      </c>
      <c r="BB49" s="15">
        <v>1</v>
      </c>
      <c r="BC49" s="15">
        <v>1</v>
      </c>
      <c r="BD49" s="15">
        <v>1</v>
      </c>
      <c r="BE49" s="15">
        <v>1</v>
      </c>
      <c r="BF49" s="15">
        <v>1</v>
      </c>
      <c r="BH49" s="33">
        <v>0.5</v>
      </c>
      <c r="BI49">
        <v>0.32805000000000006</v>
      </c>
      <c r="BJ49">
        <v>-0.16666999700000004</v>
      </c>
      <c r="BK49">
        <v>0.50475500000000006</v>
      </c>
      <c r="BP49" s="16"/>
      <c r="BX49" s="16"/>
      <c r="BY49" s="13"/>
    </row>
    <row r="50" spans="1:77" x14ac:dyDescent="0.2">
      <c r="AN50" s="30" t="s">
        <v>86</v>
      </c>
      <c r="AP50" s="13" t="s">
        <v>87</v>
      </c>
      <c r="AT50" s="30" t="s">
        <v>88</v>
      </c>
      <c r="AV50" s="30" t="s">
        <v>89</v>
      </c>
      <c r="AW50" s="30"/>
      <c r="BH50" s="33">
        <v>0.5</v>
      </c>
      <c r="BI50">
        <v>0.29524500000000009</v>
      </c>
      <c r="BJ50">
        <v>-0.39999999700000005</v>
      </c>
      <c r="BK50">
        <v>-0.29524499999999998</v>
      </c>
      <c r="BY50" s="44"/>
    </row>
    <row r="51" spans="1:77" x14ac:dyDescent="0.2">
      <c r="A51" s="3" t="s">
        <v>1</v>
      </c>
      <c r="B51" s="3" t="s">
        <v>4</v>
      </c>
      <c r="AN51" s="40" cm="1">
        <f t="array" ref="AN51:AO56">AN44:AO49*$AX$35:$AY$35</f>
        <v>0.1</v>
      </c>
      <c r="AO51" s="40">
        <v>0</v>
      </c>
      <c r="AP51" s="40" cm="1">
        <f t="array" ref="AP51:AQ56">AP44:AQ49*$AX$35:$AY$35</f>
        <v>0.9</v>
      </c>
      <c r="AQ51" s="60">
        <v>0.99</v>
      </c>
      <c r="AR51" s="40" cm="1">
        <f t="array" ref="AR51:AS56">AR44:AS49*$AX$35:$AY$35</f>
        <v>0.5</v>
      </c>
      <c r="AS51" s="60">
        <v>0.5</v>
      </c>
      <c r="AT51" s="40" cm="1">
        <f t="array" ref="AT51:AU56">AT44:AU49*$AX$35:$AY$35</f>
        <v>0.6</v>
      </c>
      <c r="AU51" s="40">
        <v>0.8</v>
      </c>
      <c r="AV51" s="40" cm="1">
        <f t="array" ref="AV51:AW56">AV44:AW49*$AX$35:$AY$35</f>
        <v>-0.6</v>
      </c>
      <c r="AW51" s="40">
        <v>-0.8</v>
      </c>
      <c r="BY51" s="13"/>
    </row>
    <row r="52" spans="1:77" x14ac:dyDescent="0.2">
      <c r="A52" s="3" t="s">
        <v>1</v>
      </c>
      <c r="B52" s="3" t="s">
        <v>5</v>
      </c>
      <c r="AN52" s="40">
        <v>0.1</v>
      </c>
      <c r="AO52" s="40">
        <v>0</v>
      </c>
      <c r="AP52" s="40">
        <v>0.9</v>
      </c>
      <c r="AQ52" s="60">
        <v>0.99</v>
      </c>
      <c r="AR52" s="40">
        <v>0.5</v>
      </c>
      <c r="AS52" s="60">
        <v>0.5</v>
      </c>
      <c r="AT52" s="40">
        <v>0.6</v>
      </c>
      <c r="AU52" s="40">
        <v>0.8</v>
      </c>
      <c r="AV52" s="40">
        <v>-0.6</v>
      </c>
      <c r="AW52" s="40">
        <v>-0.8</v>
      </c>
      <c r="BY52" s="44"/>
    </row>
    <row r="53" spans="1:77" x14ac:dyDescent="0.2">
      <c r="A53" s="3" t="s">
        <v>1</v>
      </c>
      <c r="B53" s="3" t="s">
        <v>6</v>
      </c>
      <c r="AN53" s="40">
        <v>0.1</v>
      </c>
      <c r="AO53" s="40">
        <v>0</v>
      </c>
      <c r="AP53" s="40">
        <v>0.9</v>
      </c>
      <c r="AQ53" s="60">
        <v>0.99</v>
      </c>
      <c r="AR53" s="40">
        <v>0.5</v>
      </c>
      <c r="AS53" s="60">
        <v>0.5</v>
      </c>
      <c r="AT53" s="40">
        <v>0.6</v>
      </c>
      <c r="AU53" s="40">
        <v>0.8</v>
      </c>
      <c r="AV53" s="40">
        <v>-0.6</v>
      </c>
      <c r="AW53" s="40">
        <v>-0.8</v>
      </c>
    </row>
    <row r="54" spans="1:77" x14ac:dyDescent="0.2">
      <c r="A54" s="3" t="s">
        <v>2</v>
      </c>
      <c r="B54" s="3" t="s">
        <v>4</v>
      </c>
      <c r="AN54" s="40">
        <v>0.1</v>
      </c>
      <c r="AO54" s="40">
        <v>0</v>
      </c>
      <c r="AP54" s="40">
        <v>0.9</v>
      </c>
      <c r="AQ54" s="60">
        <v>0.99</v>
      </c>
      <c r="AR54" s="40">
        <v>0.5</v>
      </c>
      <c r="AS54" s="60">
        <v>0.5</v>
      </c>
      <c r="AT54" s="40">
        <v>0.6</v>
      </c>
      <c r="AU54" s="40">
        <v>0.8</v>
      </c>
      <c r="AV54" s="40">
        <v>-0.6</v>
      </c>
      <c r="AW54" s="40">
        <v>-0.8</v>
      </c>
    </row>
    <row r="55" spans="1:77" x14ac:dyDescent="0.2">
      <c r="A55" s="3" t="s">
        <v>2</v>
      </c>
      <c r="B55" s="3" t="s">
        <v>5</v>
      </c>
      <c r="AN55" s="40">
        <v>0.1</v>
      </c>
      <c r="AO55" s="40">
        <v>0</v>
      </c>
      <c r="AP55" s="40">
        <v>0.9</v>
      </c>
      <c r="AQ55" s="60">
        <v>0.99</v>
      </c>
      <c r="AR55" s="40">
        <v>0.5</v>
      </c>
      <c r="AS55" s="60">
        <v>0.5</v>
      </c>
      <c r="AT55" s="40">
        <v>0.6</v>
      </c>
      <c r="AU55" s="40">
        <v>0.8</v>
      </c>
      <c r="AV55" s="40">
        <v>-0.6</v>
      </c>
      <c r="AW55" s="40">
        <v>-0.8</v>
      </c>
    </row>
    <row r="56" spans="1:77" x14ac:dyDescent="0.2">
      <c r="A56" s="3" t="s">
        <v>2</v>
      </c>
      <c r="B56" s="3" t="s">
        <v>6</v>
      </c>
      <c r="C56" s="3"/>
      <c r="D56" s="3"/>
      <c r="E56" s="3"/>
      <c r="F56" s="3"/>
      <c r="G56" s="3"/>
      <c r="H56" s="12"/>
      <c r="I56" s="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AN56" s="41">
        <v>0.1</v>
      </c>
      <c r="AO56" s="40">
        <v>0</v>
      </c>
      <c r="AP56" s="41">
        <v>0.9</v>
      </c>
      <c r="AQ56" s="41">
        <v>0.99</v>
      </c>
      <c r="AR56" s="41">
        <v>0.5</v>
      </c>
      <c r="AS56" s="41">
        <v>0.5</v>
      </c>
      <c r="AT56" s="41">
        <v>0.6</v>
      </c>
      <c r="AU56" s="41">
        <v>0.8</v>
      </c>
      <c r="AV56" s="41">
        <v>-0.6</v>
      </c>
      <c r="AW56" s="41">
        <v>-0.8</v>
      </c>
      <c r="AX56" s="16"/>
      <c r="AY56" s="16"/>
      <c r="BP56" s="16"/>
      <c r="BX56" s="16"/>
      <c r="BY56" s="16"/>
    </row>
    <row r="57" spans="1:77" x14ac:dyDescent="0.2">
      <c r="AN57" s="13" t="s">
        <v>147</v>
      </c>
    </row>
    <row r="58" spans="1:77" x14ac:dyDescent="0.2">
      <c r="A58" s="3" t="s">
        <v>1</v>
      </c>
      <c r="B58" s="3" t="s">
        <v>4</v>
      </c>
      <c r="C58" s="3"/>
      <c r="D58" s="3"/>
      <c r="E58" s="3"/>
      <c r="F58" s="3"/>
      <c r="G58" s="3"/>
      <c r="H58" s="12"/>
      <c r="I58" s="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AN58" s="17" cm="1">
        <f t="array" ref="AN58:AW63">MMULT(AN37:AW42,_xlfn.MUNIT(10)*AN74:AW74)</f>
        <v>0.30000000000000004</v>
      </c>
      <c r="AO58" s="19">
        <v>9.7666933</v>
      </c>
      <c r="AP58" s="19">
        <v>0</v>
      </c>
      <c r="AQ58" s="19">
        <v>7.2008000000000001</v>
      </c>
      <c r="AR58" s="19">
        <v>5</v>
      </c>
      <c r="AS58" s="41">
        <v>0</v>
      </c>
      <c r="AT58" s="41">
        <v>5</v>
      </c>
      <c r="AU58" s="41">
        <v>0</v>
      </c>
      <c r="AV58" s="41">
        <v>2</v>
      </c>
      <c r="AW58" s="41">
        <v>9999</v>
      </c>
      <c r="BL58" s="16"/>
      <c r="BM58" s="16"/>
      <c r="BN58" s="16"/>
      <c r="BO58" s="16"/>
      <c r="BP58" s="16"/>
      <c r="BX58" s="16"/>
      <c r="BY58" s="16"/>
    </row>
    <row r="59" spans="1:77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2"/>
      <c r="I59" s="3"/>
      <c r="AN59" s="19">
        <v>0.60000000000000009</v>
      </c>
      <c r="AO59" s="19">
        <v>9.7666933</v>
      </c>
      <c r="AP59" s="19">
        <v>0</v>
      </c>
      <c r="AQ59" s="19">
        <v>7.2008000000000001</v>
      </c>
      <c r="AR59" s="19">
        <v>5</v>
      </c>
      <c r="AS59" s="41">
        <v>0</v>
      </c>
      <c r="AT59" s="41">
        <v>5</v>
      </c>
      <c r="AU59" s="41">
        <v>0</v>
      </c>
      <c r="AV59" s="41">
        <v>2</v>
      </c>
      <c r="AW59" s="41">
        <v>9999</v>
      </c>
      <c r="BL59" s="16"/>
      <c r="BM59" s="16"/>
      <c r="BN59" s="16"/>
      <c r="BO59" s="16"/>
      <c r="BP59" s="16"/>
      <c r="BX59" s="16"/>
      <c r="BY59" s="16"/>
    </row>
    <row r="60" spans="1:77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2"/>
      <c r="I60" s="3"/>
      <c r="AN60" s="19">
        <v>0.30000000000000004</v>
      </c>
      <c r="AO60" s="19">
        <v>9.7666933</v>
      </c>
      <c r="AP60" s="19">
        <v>0</v>
      </c>
      <c r="AQ60" s="19">
        <v>7.2008000000000001</v>
      </c>
      <c r="AR60" s="19">
        <v>5</v>
      </c>
      <c r="AS60" s="41">
        <v>0</v>
      </c>
      <c r="AT60" s="41">
        <v>5</v>
      </c>
      <c r="AU60" s="41">
        <v>0</v>
      </c>
      <c r="AV60" s="41">
        <v>2</v>
      </c>
      <c r="AW60" s="41">
        <v>9999</v>
      </c>
      <c r="BL60" s="16"/>
      <c r="BM60" s="16"/>
      <c r="BN60" s="16"/>
      <c r="BO60" s="16"/>
      <c r="BP60" s="16"/>
      <c r="BR60" s="13"/>
      <c r="BX60" s="16"/>
      <c r="BY60" s="16"/>
    </row>
    <row r="61" spans="1:77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2"/>
      <c r="I61" s="3"/>
      <c r="AN61" s="19">
        <v>0.60000000000000009</v>
      </c>
      <c r="AO61" s="19">
        <v>9.7666933</v>
      </c>
      <c r="AP61" s="19">
        <v>0</v>
      </c>
      <c r="AQ61" s="19">
        <v>7.2008000000000001</v>
      </c>
      <c r="AR61" s="19">
        <v>5</v>
      </c>
      <c r="AS61" s="41">
        <v>0</v>
      </c>
      <c r="AT61" s="41">
        <v>5</v>
      </c>
      <c r="AU61" s="41">
        <v>0</v>
      </c>
      <c r="AV61" s="41">
        <v>2</v>
      </c>
      <c r="AW61" s="41">
        <v>9999</v>
      </c>
      <c r="BL61" s="16"/>
      <c r="BM61" s="16"/>
      <c r="BN61" s="16"/>
      <c r="BO61" s="16"/>
      <c r="BP61" s="16"/>
      <c r="BX61" s="16"/>
      <c r="BY61" s="16"/>
    </row>
    <row r="62" spans="1:77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2"/>
      <c r="I62" s="3"/>
      <c r="AN62" s="19">
        <v>0.89999999999999991</v>
      </c>
      <c r="AO62" s="19">
        <v>9.7666933</v>
      </c>
      <c r="AP62" s="19">
        <v>0</v>
      </c>
      <c r="AQ62" s="19">
        <v>7.2008000000000001</v>
      </c>
      <c r="AR62" s="19">
        <v>5</v>
      </c>
      <c r="AS62" s="41">
        <v>0</v>
      </c>
      <c r="AT62" s="41">
        <v>5</v>
      </c>
      <c r="AU62" s="41">
        <v>0</v>
      </c>
      <c r="AV62" s="41">
        <v>2</v>
      </c>
      <c r="AW62" s="41">
        <v>9999</v>
      </c>
      <c r="BD62" s="16"/>
      <c r="BE62" s="16"/>
      <c r="BF62" s="16"/>
      <c r="BG62" s="16"/>
      <c r="BH62" s="16"/>
      <c r="BJ62" s="16"/>
      <c r="BK62" s="16"/>
      <c r="BL62" s="16"/>
      <c r="BM62" s="16"/>
      <c r="BN62" s="16"/>
      <c r="BO62" s="16"/>
      <c r="BP62" s="16"/>
      <c r="BR62" s="16"/>
      <c r="BX62" s="16"/>
      <c r="BY62" s="16"/>
    </row>
    <row r="63" spans="1:77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2"/>
      <c r="I63" s="3"/>
      <c r="AN63" s="19">
        <v>0.60000000000000009</v>
      </c>
      <c r="AO63" s="19">
        <v>9.7666933</v>
      </c>
      <c r="AP63" s="19">
        <v>0</v>
      </c>
      <c r="AQ63" s="19">
        <v>7.2008000000000001</v>
      </c>
      <c r="AR63" s="19">
        <v>5</v>
      </c>
      <c r="AS63" s="41">
        <v>0</v>
      </c>
      <c r="AT63" s="41">
        <v>5</v>
      </c>
      <c r="AU63" s="41">
        <v>0</v>
      </c>
      <c r="AV63" s="41">
        <v>2</v>
      </c>
      <c r="AW63" s="41">
        <v>9999</v>
      </c>
      <c r="BD63" s="16"/>
      <c r="BE63" s="16"/>
      <c r="BF63" s="16"/>
      <c r="BG63" s="16"/>
      <c r="BH63" s="16"/>
      <c r="BJ63" s="16"/>
      <c r="BK63" s="16"/>
      <c r="BL63" s="16"/>
      <c r="BM63" s="16"/>
      <c r="BN63" s="16"/>
      <c r="BO63" s="16"/>
      <c r="BP63" s="16"/>
      <c r="BR63" s="16"/>
      <c r="BX63" s="16"/>
      <c r="BY63" s="16"/>
    </row>
    <row r="64" spans="1:77" x14ac:dyDescent="0.2">
      <c r="D64" s="3"/>
      <c r="E64" s="3"/>
      <c r="F64" s="3"/>
      <c r="G64" s="3"/>
      <c r="H64" s="12"/>
      <c r="I64" s="3"/>
      <c r="Y64" s="16" t="s">
        <v>111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N64" t="s">
        <v>137</v>
      </c>
      <c r="BM64" s="16"/>
      <c r="BN64" s="16"/>
      <c r="BO64" s="16"/>
      <c r="BP64" s="16"/>
      <c r="BQ64" s="16"/>
      <c r="BR64" s="16"/>
      <c r="BX64" s="16"/>
      <c r="BY64" s="16"/>
    </row>
    <row r="65" spans="1:77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2"/>
      <c r="I65" s="3"/>
      <c r="Y65" s="40" cm="1">
        <f t="array" ref="Y65:AL70">MMULT(Y44:AL49,_xlfn.MUNIT(14)*Y33:AL33)</f>
        <v>0</v>
      </c>
      <c r="Z65" s="40">
        <v>0.9433326700000001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2.4234683399999999</v>
      </c>
      <c r="AN65" s="50" cm="1">
        <f t="array" ref="AN65:AY70">MMULT(Y44:AL49,AN17:AY30)</f>
        <v>0.3</v>
      </c>
      <c r="AO65" s="31">
        <v>9.4333267000000003</v>
      </c>
      <c r="AP65" s="31">
        <v>0</v>
      </c>
      <c r="AQ65" s="31">
        <v>6.5954050000000004</v>
      </c>
      <c r="AR65" s="31">
        <v>5</v>
      </c>
      <c r="AS65" s="31">
        <v>0</v>
      </c>
      <c r="AT65" s="31">
        <v>0</v>
      </c>
      <c r="AU65" s="31">
        <v>0</v>
      </c>
      <c r="AV65" s="31">
        <v>0.5</v>
      </c>
      <c r="AW65" s="31">
        <v>8.0782278000000005</v>
      </c>
      <c r="AX65" s="31">
        <v>0.26669999999999999</v>
      </c>
      <c r="AY65" s="32">
        <v>0.40500000000000003</v>
      </c>
      <c r="BM65" s="16"/>
      <c r="BN65" s="16"/>
      <c r="BO65" s="16"/>
      <c r="BP65" s="16"/>
      <c r="BQ65" s="16"/>
      <c r="BS65" s="16"/>
      <c r="BT65" s="16"/>
      <c r="BU65" s="16"/>
      <c r="BV65" s="16"/>
      <c r="BW65" s="16"/>
      <c r="BX65" s="16"/>
      <c r="BY65" s="16"/>
    </row>
    <row r="66" spans="1:77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2"/>
      <c r="I66" s="3"/>
      <c r="Y66" s="40">
        <v>0</v>
      </c>
      <c r="Z66" s="40">
        <v>0.79999399999999998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2.2497333300000002</v>
      </c>
      <c r="AN66" s="33">
        <v>0.6</v>
      </c>
      <c r="AO66">
        <v>7.9999399999999996</v>
      </c>
      <c r="AP66">
        <v>0</v>
      </c>
      <c r="AQ66">
        <v>5.3992000000000004</v>
      </c>
      <c r="AR66">
        <v>3</v>
      </c>
      <c r="AS66">
        <v>0</v>
      </c>
      <c r="AT66">
        <v>0</v>
      </c>
      <c r="AU66">
        <v>0</v>
      </c>
      <c r="AV66">
        <v>1</v>
      </c>
      <c r="AW66">
        <v>7.4991111000000004</v>
      </c>
      <c r="AX66">
        <v>-0.6</v>
      </c>
      <c r="AY66" s="34">
        <v>-0.8</v>
      </c>
      <c r="BM66" s="16"/>
      <c r="BN66" s="16"/>
      <c r="BO66" s="16"/>
      <c r="BP66" s="16"/>
      <c r="BQ66" s="16"/>
      <c r="BS66" s="16"/>
      <c r="BT66" s="16"/>
      <c r="BU66" s="16"/>
      <c r="BV66" s="16"/>
      <c r="BW66" s="16"/>
      <c r="BX66" s="16"/>
      <c r="BY66" s="16"/>
    </row>
    <row r="67" spans="1:77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2"/>
      <c r="I67" s="3"/>
      <c r="Y67" s="40">
        <v>0</v>
      </c>
      <c r="Z67" s="40">
        <v>0.97666933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3.3002667000000003</v>
      </c>
      <c r="AN67" s="33">
        <v>0.3</v>
      </c>
      <c r="AO67">
        <v>9.7666933</v>
      </c>
      <c r="AP67">
        <v>0</v>
      </c>
      <c r="AQ67">
        <v>7.2008000000000001</v>
      </c>
      <c r="AR67">
        <v>5</v>
      </c>
      <c r="AS67">
        <v>0</v>
      </c>
      <c r="AT67">
        <v>0</v>
      </c>
      <c r="AU67">
        <v>0</v>
      </c>
      <c r="AV67">
        <v>2</v>
      </c>
      <c r="AW67">
        <v>11.000889000000001</v>
      </c>
      <c r="AX67">
        <v>-6.6700002999999994E-2</v>
      </c>
      <c r="AY67" s="34">
        <v>0.8</v>
      </c>
      <c r="BM67" s="16"/>
      <c r="BN67" s="16"/>
      <c r="BO67" s="16"/>
      <c r="BP67" s="16"/>
      <c r="BQ67" s="16"/>
      <c r="BS67" s="16"/>
      <c r="BT67" s="16"/>
      <c r="BU67" s="16"/>
      <c r="BV67" s="16"/>
      <c r="BW67" s="16"/>
      <c r="BX67" s="16"/>
      <c r="BY67" s="16"/>
    </row>
    <row r="68" spans="1:77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40">
        <v>0</v>
      </c>
      <c r="Z68" s="40">
        <v>0.97666933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0.82473332999999993</v>
      </c>
      <c r="AN68" s="33">
        <v>0.6</v>
      </c>
      <c r="AO68">
        <v>9.7666933</v>
      </c>
      <c r="AP68">
        <v>0</v>
      </c>
      <c r="AQ68">
        <v>1.7991999999999999</v>
      </c>
      <c r="AR68">
        <v>0</v>
      </c>
      <c r="AS68">
        <v>0</v>
      </c>
      <c r="AT68">
        <v>1</v>
      </c>
      <c r="AU68">
        <v>0</v>
      </c>
      <c r="AV68">
        <v>0.5</v>
      </c>
      <c r="AW68">
        <v>2.7491110999999999</v>
      </c>
      <c r="AX68">
        <v>0.23333000000000001</v>
      </c>
      <c r="AY68" s="34">
        <v>-0.8</v>
      </c>
      <c r="BM68" s="16"/>
      <c r="BN68" s="16"/>
      <c r="BO68" s="16"/>
      <c r="BP68" s="16"/>
      <c r="BQ68" s="16"/>
      <c r="BS68" s="16"/>
      <c r="BT68" s="16"/>
      <c r="BU68" s="16"/>
      <c r="BV68" s="16"/>
      <c r="BW68" s="16"/>
      <c r="BX68" s="16"/>
      <c r="BY68" s="16"/>
    </row>
    <row r="69" spans="1:77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2"/>
      <c r="I69" s="3"/>
      <c r="Y69" s="40">
        <v>0</v>
      </c>
      <c r="Z69" s="40">
        <v>0.97666933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0.81988176000000001</v>
      </c>
      <c r="AN69" s="33">
        <v>0.9</v>
      </c>
      <c r="AO69">
        <v>9.7666933</v>
      </c>
      <c r="AP69">
        <v>0</v>
      </c>
      <c r="AQ69">
        <v>1.1096452000000001</v>
      </c>
      <c r="AR69">
        <v>0</v>
      </c>
      <c r="AS69">
        <v>0</v>
      </c>
      <c r="AT69">
        <v>5</v>
      </c>
      <c r="AU69">
        <v>0</v>
      </c>
      <c r="AV69">
        <v>1</v>
      </c>
      <c r="AW69">
        <v>2.7329392000000001</v>
      </c>
      <c r="AX69">
        <v>0.33334000000000003</v>
      </c>
      <c r="AY69" s="34">
        <v>-0.10975500000000001</v>
      </c>
    </row>
    <row r="70" spans="1:77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Y70" s="40">
        <v>0</v>
      </c>
      <c r="Z70" s="40">
        <v>0.97666933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1.3002666599999999</v>
      </c>
      <c r="AN70" s="35">
        <v>0.6</v>
      </c>
      <c r="AO70" s="8">
        <v>9.7666933</v>
      </c>
      <c r="AP70" s="8">
        <v>0</v>
      </c>
      <c r="AQ70" s="8">
        <v>1.2008000000000001</v>
      </c>
      <c r="AR70" s="8">
        <v>0</v>
      </c>
      <c r="AS70" s="8">
        <v>0</v>
      </c>
      <c r="AT70" s="8">
        <v>1</v>
      </c>
      <c r="AU70" s="8">
        <v>0</v>
      </c>
      <c r="AV70" s="8">
        <v>2</v>
      </c>
      <c r="AW70" s="8">
        <v>4.3342222000000001</v>
      </c>
      <c r="AX70" s="8">
        <v>0.23333000000000001</v>
      </c>
      <c r="AY70" s="36">
        <v>0.8</v>
      </c>
    </row>
    <row r="71" spans="1:77" x14ac:dyDescent="0.2">
      <c r="D71" s="3"/>
      <c r="E71" s="3"/>
      <c r="F71" s="3"/>
      <c r="G71" s="3"/>
      <c r="H71" s="12"/>
      <c r="I71" s="3"/>
      <c r="AN71" s="13" t="s">
        <v>139</v>
      </c>
    </row>
    <row r="72" spans="1:77" x14ac:dyDescent="0.2">
      <c r="A72" s="3"/>
      <c r="B72" s="3"/>
      <c r="C72" s="3"/>
      <c r="D72" s="3"/>
      <c r="E72" s="3"/>
      <c r="F72" s="3"/>
      <c r="G72" s="3"/>
      <c r="H72" s="12"/>
      <c r="I72" s="3"/>
      <c r="AN72" s="45">
        <v>0</v>
      </c>
      <c r="AO72" s="45">
        <v>3.7666933</v>
      </c>
      <c r="AP72" s="45">
        <v>0</v>
      </c>
      <c r="AQ72" s="45">
        <v>7.2008000000000001</v>
      </c>
      <c r="AR72" s="45">
        <v>5</v>
      </c>
      <c r="AS72" s="45">
        <v>0</v>
      </c>
      <c r="AT72" s="45">
        <v>5</v>
      </c>
      <c r="AU72" s="45">
        <v>0</v>
      </c>
      <c r="AV72" s="45">
        <v>2</v>
      </c>
      <c r="AW72" s="45">
        <v>0</v>
      </c>
      <c r="AX72" s="45">
        <v>0</v>
      </c>
      <c r="AY72" s="45">
        <v>0</v>
      </c>
    </row>
    <row r="73" spans="1:77" x14ac:dyDescent="0.2">
      <c r="A73" s="3"/>
      <c r="B73" s="3"/>
      <c r="C73" s="3"/>
      <c r="D73" s="3"/>
      <c r="E73" s="3"/>
      <c r="F73" s="3"/>
      <c r="G73" s="3"/>
      <c r="H73" s="12"/>
      <c r="I73" s="3"/>
      <c r="AN73" s="13" t="s">
        <v>112</v>
      </c>
    </row>
    <row r="74" spans="1:77" x14ac:dyDescent="0.2">
      <c r="A74" s="3"/>
      <c r="B74" s="3"/>
      <c r="C74" s="3"/>
      <c r="D74" s="3"/>
      <c r="E74" s="3"/>
      <c r="F74" s="3"/>
      <c r="G74" s="3"/>
      <c r="H74" s="12"/>
      <c r="I74" s="3"/>
      <c r="AN74" s="43" cm="1">
        <f t="array" ref="AN74:AY74">(AN72:AY72+AN35:AY35)</f>
        <v>3</v>
      </c>
      <c r="AO74" s="43">
        <v>9.7666933</v>
      </c>
      <c r="AP74" s="43">
        <v>0</v>
      </c>
      <c r="AQ74" s="43">
        <v>7.2008000000000001</v>
      </c>
      <c r="AR74" s="43">
        <v>5</v>
      </c>
      <c r="AS74" s="43">
        <v>0</v>
      </c>
      <c r="AT74" s="43">
        <v>5</v>
      </c>
      <c r="AU74" s="43">
        <v>0</v>
      </c>
      <c r="AV74" s="43">
        <v>2</v>
      </c>
      <c r="AW74" s="51">
        <v>9999</v>
      </c>
      <c r="AX74" s="43">
        <v>1</v>
      </c>
      <c r="AY74" s="43">
        <v>1</v>
      </c>
    </row>
    <row r="75" spans="1:77" x14ac:dyDescent="0.2">
      <c r="A75" s="3"/>
      <c r="B75" s="3"/>
      <c r="C75" s="3"/>
      <c r="D75" s="3"/>
      <c r="E75" s="3"/>
      <c r="F75" s="3"/>
      <c r="G75" s="3"/>
      <c r="H75" s="12"/>
      <c r="I75" s="3"/>
    </row>
    <row r="76" spans="1:77" x14ac:dyDescent="0.2">
      <c r="A76" s="3"/>
      <c r="B76" s="3"/>
      <c r="C76" s="3"/>
      <c r="D76" s="3"/>
      <c r="E76" s="3"/>
      <c r="F76" s="3"/>
      <c r="G76" s="3"/>
      <c r="H76" s="12"/>
      <c r="I76" s="3"/>
      <c r="X76" s="46" t="s">
        <v>113</v>
      </c>
    </row>
    <row r="77" spans="1:77" x14ac:dyDescent="0.2">
      <c r="A77" s="3"/>
      <c r="B77" s="3"/>
      <c r="C77" s="3"/>
      <c r="D77" s="3"/>
      <c r="E77" s="3"/>
      <c r="F77" s="3"/>
      <c r="G77" s="3"/>
      <c r="H77" s="12"/>
      <c r="I77" s="3"/>
      <c r="X77" t="s">
        <v>97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BB4E-0857-574A-8C96-1ACDB3A759C4}">
  <dimension ref="A1:CR77"/>
  <sheetViews>
    <sheetView zoomScale="110" zoomScaleNormal="90" workbookViewId="0">
      <pane xSplit="8" ySplit="8" topLeftCell="BC29" activePane="bottomRight" state="frozen"/>
      <selection pane="topRight" activeCell="I1" sqref="I1"/>
      <selection pane="bottomLeft" activeCell="A9" sqref="A9"/>
      <selection pane="bottomRight" activeCell="E40" sqref="E40"/>
    </sheetView>
  </sheetViews>
  <sheetFormatPr baseColWidth="10" defaultRowHeight="16" x14ac:dyDescent="0.2"/>
  <cols>
    <col min="1" max="1" width="5.6640625" customWidth="1"/>
    <col min="2" max="2" width="6.5" customWidth="1"/>
    <col min="3" max="3" width="6.6640625" bestFit="1" customWidth="1"/>
    <col min="4" max="4" width="6" bestFit="1" customWidth="1"/>
    <col min="5" max="5" width="6.1640625" bestFit="1" customWidth="1"/>
    <col min="6" max="6" width="5.6640625" bestFit="1" customWidth="1"/>
    <col min="7" max="7" width="14.33203125" customWidth="1"/>
    <col min="8" max="8" width="6.33203125" bestFit="1" customWidth="1"/>
    <col min="9" max="9" width="4" customWidth="1"/>
    <col min="16" max="17" width="12.33203125" customWidth="1"/>
    <col min="62" max="62" width="12.5" customWidth="1"/>
    <col min="76" max="76" width="14.33203125" customWidth="1"/>
  </cols>
  <sheetData>
    <row r="1" spans="1:9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A1" s="3" t="s">
        <v>1</v>
      </c>
      <c r="BB1" s="3" t="s">
        <v>1</v>
      </c>
      <c r="BC1" s="3" t="s">
        <v>1</v>
      </c>
      <c r="BD1" s="3" t="s">
        <v>2</v>
      </c>
      <c r="BE1" s="3" t="s">
        <v>2</v>
      </c>
      <c r="BF1" s="3" t="s">
        <v>2</v>
      </c>
      <c r="BG1" s="3"/>
      <c r="BH1" s="3"/>
      <c r="BK1" s="3" t="s">
        <v>1</v>
      </c>
      <c r="BL1" s="3" t="s">
        <v>1</v>
      </c>
      <c r="BM1" s="3" t="s">
        <v>1</v>
      </c>
      <c r="BN1" s="3" t="s">
        <v>2</v>
      </c>
      <c r="BO1" s="3" t="s">
        <v>2</v>
      </c>
      <c r="BP1" s="3" t="s">
        <v>2</v>
      </c>
      <c r="BR1" s="3" t="s">
        <v>1</v>
      </c>
      <c r="BS1" s="3" t="s">
        <v>1</v>
      </c>
      <c r="BT1" s="3" t="s">
        <v>1</v>
      </c>
      <c r="BU1" s="3" t="s">
        <v>2</v>
      </c>
      <c r="BV1" s="3" t="s">
        <v>2</v>
      </c>
      <c r="BW1" s="3" t="s">
        <v>2</v>
      </c>
      <c r="BY1" s="3" t="s">
        <v>1</v>
      </c>
      <c r="BZ1" s="3" t="s">
        <v>1</v>
      </c>
      <c r="CA1" s="3" t="s">
        <v>1</v>
      </c>
      <c r="CB1" s="3" t="s">
        <v>2</v>
      </c>
      <c r="CC1" s="3" t="s">
        <v>2</v>
      </c>
      <c r="CD1" s="3" t="s">
        <v>2</v>
      </c>
    </row>
    <row r="2" spans="1:9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A2" s="3" t="s">
        <v>4</v>
      </c>
      <c r="BB2" s="3" t="s">
        <v>5</v>
      </c>
      <c r="BC2" s="3" t="s">
        <v>6</v>
      </c>
      <c r="BD2" s="3" t="s">
        <v>4</v>
      </c>
      <c r="BE2" s="3" t="s">
        <v>5</v>
      </c>
      <c r="BF2" s="3" t="s">
        <v>6</v>
      </c>
      <c r="BG2" s="3"/>
      <c r="BH2" s="3"/>
      <c r="BK2" s="3" t="s">
        <v>4</v>
      </c>
      <c r="BL2" s="3" t="s">
        <v>5</v>
      </c>
      <c r="BM2" s="3" t="s">
        <v>6</v>
      </c>
      <c r="BN2" s="3" t="s">
        <v>4</v>
      </c>
      <c r="BO2" s="3" t="s">
        <v>5</v>
      </c>
      <c r="BP2" s="3" t="s">
        <v>6</v>
      </c>
      <c r="BR2" s="3" t="s">
        <v>4</v>
      </c>
      <c r="BS2" s="3" t="s">
        <v>5</v>
      </c>
      <c r="BT2" s="3" t="s">
        <v>6</v>
      </c>
      <c r="BU2" s="3" t="s">
        <v>4</v>
      </c>
      <c r="BV2" s="3" t="s">
        <v>5</v>
      </c>
      <c r="BW2" s="3" t="s">
        <v>6</v>
      </c>
      <c r="BY2" s="3" t="s">
        <v>4</v>
      </c>
      <c r="BZ2" s="3" t="s">
        <v>5</v>
      </c>
      <c r="CA2" s="3" t="s">
        <v>6</v>
      </c>
      <c r="CB2" s="3" t="s">
        <v>4</v>
      </c>
      <c r="CC2" s="3" t="s">
        <v>5</v>
      </c>
      <c r="CD2" s="3" t="s">
        <v>6</v>
      </c>
    </row>
    <row r="3" spans="1:9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A3" s="3"/>
      <c r="BB3" s="3"/>
      <c r="BC3" s="3"/>
      <c r="BD3" s="3"/>
      <c r="BE3" s="3"/>
      <c r="BF3" s="3"/>
      <c r="BG3" s="3"/>
      <c r="BH3" s="3"/>
      <c r="BK3" s="3"/>
      <c r="BL3" s="3"/>
      <c r="BM3" s="3"/>
      <c r="BN3" s="3"/>
      <c r="BO3" s="3"/>
      <c r="BP3" s="3"/>
      <c r="BR3" s="3"/>
      <c r="BS3" s="3"/>
      <c r="BT3" s="3"/>
      <c r="BU3" s="3"/>
      <c r="BV3" s="3"/>
      <c r="BW3" s="3"/>
      <c r="BY3" s="3"/>
      <c r="BZ3" s="3"/>
      <c r="CA3" s="3"/>
      <c r="CB3" s="3"/>
      <c r="CC3" s="3"/>
      <c r="CD3" s="3"/>
    </row>
    <row r="4" spans="1:9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AN4" s="5" t="s">
        <v>22</v>
      </c>
      <c r="AX4" s="48" t="s">
        <v>23</v>
      </c>
      <c r="AY4" s="48"/>
    </row>
    <row r="5" spans="1:9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"/>
      <c r="AN5" t="s">
        <v>126</v>
      </c>
      <c r="AO5" t="s">
        <v>127</v>
      </c>
      <c r="AP5" t="s">
        <v>128</v>
      </c>
      <c r="AQ5" t="s">
        <v>129</v>
      </c>
      <c r="AR5" t="s">
        <v>130</v>
      </c>
      <c r="AS5" t="s">
        <v>131</v>
      </c>
      <c r="AT5" t="s">
        <v>132</v>
      </c>
      <c r="AU5" t="s">
        <v>133</v>
      </c>
      <c r="AV5" t="s">
        <v>134</v>
      </c>
      <c r="AW5" t="s">
        <v>135</v>
      </c>
      <c r="AX5" t="s">
        <v>148</v>
      </c>
      <c r="AY5" t="s">
        <v>157</v>
      </c>
      <c r="AZ5" s="3"/>
    </row>
    <row r="6" spans="1:9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123</v>
      </c>
      <c r="AI6" t="s">
        <v>124</v>
      </c>
      <c r="AJ6" t="s">
        <v>125</v>
      </c>
      <c r="AK6" t="s">
        <v>141</v>
      </c>
      <c r="AL6" t="s">
        <v>156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96" x14ac:dyDescent="0.2">
      <c r="A7" s="1"/>
      <c r="B7" s="1"/>
      <c r="C7" s="1"/>
      <c r="D7" s="1"/>
      <c r="E7" s="1"/>
      <c r="F7" s="1"/>
      <c r="G7" s="1" t="s">
        <v>42</v>
      </c>
      <c r="H7" s="1"/>
      <c r="I7" s="7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Y7" s="6" t="s">
        <v>25</v>
      </c>
      <c r="Z7" s="6" t="s">
        <v>37</v>
      </c>
      <c r="AA7" s="6" t="s">
        <v>38</v>
      </c>
      <c r="AB7" s="47" t="s">
        <v>39</v>
      </c>
      <c r="AC7" s="6" t="s">
        <v>40</v>
      </c>
      <c r="AD7" s="6" t="s">
        <v>41</v>
      </c>
      <c r="AE7" s="6" t="s">
        <v>29</v>
      </c>
      <c r="AF7" s="47" t="s">
        <v>142</v>
      </c>
      <c r="AG7" s="6" t="s">
        <v>30</v>
      </c>
      <c r="AH7" s="6" t="s">
        <v>31</v>
      </c>
      <c r="AI7" s="6" t="s">
        <v>32</v>
      </c>
      <c r="AJ7" s="6" t="s">
        <v>33</v>
      </c>
      <c r="AK7" s="6" t="s">
        <v>34</v>
      </c>
      <c r="AL7" s="6" t="s">
        <v>35</v>
      </c>
      <c r="AM7" s="6"/>
      <c r="AN7" s="6" t="s">
        <v>25</v>
      </c>
      <c r="AO7" s="6" t="s">
        <v>26</v>
      </c>
      <c r="AP7" s="6" t="s">
        <v>28</v>
      </c>
      <c r="AQ7" s="6" t="s">
        <v>29</v>
      </c>
      <c r="AR7" s="6" t="s">
        <v>30</v>
      </c>
      <c r="AS7" s="6" t="s">
        <v>31</v>
      </c>
      <c r="AT7" s="6" t="s">
        <v>32</v>
      </c>
      <c r="AU7" s="6" t="s">
        <v>33</v>
      </c>
      <c r="AV7" s="6" t="s">
        <v>34</v>
      </c>
      <c r="AW7" s="6" t="s">
        <v>35</v>
      </c>
      <c r="AX7" s="47" t="s">
        <v>27</v>
      </c>
      <c r="AY7" s="47" t="s">
        <v>140</v>
      </c>
      <c r="AZ7" s="6"/>
    </row>
    <row r="8" spans="1:96" x14ac:dyDescent="0.2">
      <c r="A8" s="9"/>
      <c r="B8" s="9"/>
      <c r="C8" s="9"/>
      <c r="D8" s="9"/>
      <c r="E8" s="9"/>
      <c r="F8" s="9"/>
      <c r="G8" s="9"/>
      <c r="H8" s="9" t="s">
        <v>56</v>
      </c>
      <c r="I8" s="10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8"/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/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/>
      <c r="AY8" s="11"/>
      <c r="AZ8" s="11"/>
      <c r="BA8" s="8"/>
      <c r="BB8" s="8"/>
      <c r="BC8" s="8"/>
      <c r="BD8" s="8"/>
      <c r="BE8" s="8"/>
      <c r="BF8" s="8"/>
      <c r="BG8" s="8"/>
      <c r="BH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Y9" s="13" t="s">
        <v>58</v>
      </c>
      <c r="BA9" s="13" t="s">
        <v>59</v>
      </c>
      <c r="BH9" t="s">
        <v>158</v>
      </c>
      <c r="BI9" t="s">
        <v>159</v>
      </c>
      <c r="BK9" s="14" t="s">
        <v>60</v>
      </c>
      <c r="BR9" s="13" t="s">
        <v>61</v>
      </c>
      <c r="BY9" s="13" t="s">
        <v>62</v>
      </c>
    </row>
    <row r="10" spans="1:9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6"/>
      <c r="Y10" s="17">
        <v>0</v>
      </c>
      <c r="Z10" s="17">
        <v>0</v>
      </c>
      <c r="AA10" s="17">
        <v>0</v>
      </c>
      <c r="AB10" s="17">
        <v>1E-4</v>
      </c>
      <c r="AC10" s="18">
        <v>0.5</v>
      </c>
      <c r="AD10" s="18">
        <v>0.5</v>
      </c>
      <c r="AE10" s="17">
        <v>0</v>
      </c>
      <c r="AF10" s="17">
        <v>0</v>
      </c>
      <c r="AG10" s="17">
        <v>0</v>
      </c>
      <c r="AH10" s="17">
        <v>0</v>
      </c>
      <c r="AI10" s="18">
        <v>0.6</v>
      </c>
      <c r="AJ10" s="18">
        <v>1.2</v>
      </c>
      <c r="AK10" s="17">
        <v>0</v>
      </c>
      <c r="AL10" s="17">
        <v>0</v>
      </c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7">
        <v>10</v>
      </c>
      <c r="BB10" s="17">
        <v>8</v>
      </c>
      <c r="BC10" s="17">
        <v>10</v>
      </c>
      <c r="BD10" s="17">
        <v>10</v>
      </c>
      <c r="BE10" s="17">
        <v>8</v>
      </c>
      <c r="BF10" s="17">
        <v>10</v>
      </c>
      <c r="BH10" s="17">
        <v>0</v>
      </c>
      <c r="BI10" s="41" cm="1">
        <f t="array" ref="BI10:BI15">1+(BH10:BH15*BH17)</f>
        <v>1</v>
      </c>
      <c r="BJ10" s="16"/>
      <c r="BK10" s="20" cm="1">
        <f t="array" ref="BK10:BP15">MMULT(J10:W15,TRANSPOSE(J44:W49))</f>
        <v>10</v>
      </c>
      <c r="BL10" s="21">
        <v>8</v>
      </c>
      <c r="BM10" s="21">
        <v>10</v>
      </c>
      <c r="BN10" s="21">
        <v>10.5996933</v>
      </c>
      <c r="BO10" s="21">
        <v>11.0000333</v>
      </c>
      <c r="BP10" s="22">
        <v>10.6000233</v>
      </c>
      <c r="BQ10" s="16"/>
      <c r="BR10" s="20" cm="1">
        <f t="array" ref="BR10:BW15">_xlfn.ANCHORARRAY(BK10)-MMULT(Y10:AL15,TRANSPOSE(Y44:AL49))-BA10:BF15*_xlfn.ANCHORARRAY(BI10)-BY10:CD15</f>
        <v>6.7000000001371518E-6</v>
      </c>
      <c r="BS10" s="21">
        <v>3.3300000000124896E-5</v>
      </c>
      <c r="BT10" s="21">
        <v>0</v>
      </c>
      <c r="BU10" s="21">
        <v>-3.2999999999994145E-4</v>
      </c>
      <c r="BV10" s="21">
        <v>-3.3999999260458935E-8</v>
      </c>
      <c r="BW10" s="22">
        <v>-3.2999999177718564E-8</v>
      </c>
      <c r="BX10" s="16"/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</row>
    <row r="11" spans="1:9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6"/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1E-3</v>
      </c>
      <c r="AG11" s="18">
        <v>1.2</v>
      </c>
      <c r="AH11" s="18">
        <v>1.1000000000000001</v>
      </c>
      <c r="AI11" s="17">
        <v>0</v>
      </c>
      <c r="AJ11" s="17">
        <v>0</v>
      </c>
      <c r="AK11" s="17">
        <v>0</v>
      </c>
      <c r="AL11" s="17">
        <v>0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7">
        <v>1</v>
      </c>
      <c r="BB11" s="17">
        <v>1</v>
      </c>
      <c r="BC11" s="17">
        <v>2</v>
      </c>
      <c r="BD11" s="17">
        <v>1</v>
      </c>
      <c r="BE11" s="17">
        <v>1</v>
      </c>
      <c r="BF11" s="17">
        <v>2</v>
      </c>
      <c r="BH11" s="17">
        <v>0</v>
      </c>
      <c r="BI11" s="41">
        <v>1</v>
      </c>
      <c r="BJ11" s="16"/>
      <c r="BK11" s="23">
        <v>7.0004050000000007</v>
      </c>
      <c r="BL11" s="16">
        <v>4.5992000000000006</v>
      </c>
      <c r="BM11" s="16">
        <v>8.0007999999999999</v>
      </c>
      <c r="BN11" s="16">
        <v>0.99919999999999987</v>
      </c>
      <c r="BO11" s="16">
        <v>1</v>
      </c>
      <c r="BP11" s="24">
        <v>1.9990000000000001</v>
      </c>
      <c r="BQ11" s="16"/>
      <c r="BR11" s="23">
        <v>8.8817841970012523E-16</v>
      </c>
      <c r="BS11" s="16">
        <v>8.8817841970012523E-16</v>
      </c>
      <c r="BT11" s="16">
        <v>0</v>
      </c>
      <c r="BU11" s="16">
        <v>-1.1102230246251565E-16</v>
      </c>
      <c r="BV11" s="16">
        <v>-7.2300000000002917E-4</v>
      </c>
      <c r="BW11" s="24">
        <v>-9.6699999999994013E-4</v>
      </c>
      <c r="BX11" s="16"/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</row>
    <row r="12" spans="1:9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6"/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7">
        <v>0</v>
      </c>
      <c r="BB12" s="17">
        <v>0</v>
      </c>
      <c r="BC12" s="17">
        <v>0</v>
      </c>
      <c r="BD12" s="17">
        <v>1</v>
      </c>
      <c r="BE12" s="17">
        <v>5</v>
      </c>
      <c r="BF12" s="17">
        <v>1</v>
      </c>
      <c r="BH12" s="17">
        <v>0.05</v>
      </c>
      <c r="BI12" s="41">
        <v>1</v>
      </c>
      <c r="BJ12" s="16"/>
      <c r="BK12" s="23">
        <v>0</v>
      </c>
      <c r="BL12" s="16">
        <v>0</v>
      </c>
      <c r="BM12" s="16">
        <v>0</v>
      </c>
      <c r="BN12" s="16">
        <v>1</v>
      </c>
      <c r="BO12" s="16">
        <v>5</v>
      </c>
      <c r="BP12" s="24">
        <v>1</v>
      </c>
      <c r="BQ12" s="16"/>
      <c r="BR12" s="23">
        <v>0</v>
      </c>
      <c r="BS12" s="16">
        <v>0</v>
      </c>
      <c r="BT12" s="16">
        <v>0</v>
      </c>
      <c r="BU12" s="16">
        <v>0</v>
      </c>
      <c r="BV12" s="16">
        <v>0</v>
      </c>
      <c r="BW12" s="24">
        <v>0</v>
      </c>
      <c r="BX12" s="16"/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</row>
    <row r="13" spans="1:9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6"/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7">
        <v>5</v>
      </c>
      <c r="BB13" s="17">
        <v>3</v>
      </c>
      <c r="BC13" s="17">
        <v>5</v>
      </c>
      <c r="BD13" s="17">
        <v>0</v>
      </c>
      <c r="BE13" s="17">
        <v>0</v>
      </c>
      <c r="BF13" s="17">
        <v>0</v>
      </c>
      <c r="BH13" s="17">
        <v>-0.1</v>
      </c>
      <c r="BI13" s="41">
        <v>1</v>
      </c>
      <c r="BJ13" s="16"/>
      <c r="BK13" s="23">
        <v>5</v>
      </c>
      <c r="BL13" s="16">
        <v>3</v>
      </c>
      <c r="BM13" s="16">
        <v>5</v>
      </c>
      <c r="BN13" s="16">
        <v>0</v>
      </c>
      <c r="BO13" s="16">
        <v>0</v>
      </c>
      <c r="BP13" s="24">
        <v>0</v>
      </c>
      <c r="BQ13" s="16"/>
      <c r="BR13" s="23">
        <v>0</v>
      </c>
      <c r="BS13" s="16">
        <v>0</v>
      </c>
      <c r="BT13" s="16">
        <v>0</v>
      </c>
      <c r="BU13" s="16">
        <v>0</v>
      </c>
      <c r="BV13" s="16">
        <v>0</v>
      </c>
      <c r="BW13" s="24">
        <v>0</v>
      </c>
      <c r="BX13" s="16"/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</row>
    <row r="14" spans="1:9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6"/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7">
        <v>0.5</v>
      </c>
      <c r="BB14" s="17">
        <v>1</v>
      </c>
      <c r="BC14" s="17">
        <v>2</v>
      </c>
      <c r="BD14" s="17">
        <v>0.5</v>
      </c>
      <c r="BE14" s="17">
        <v>1</v>
      </c>
      <c r="BF14" s="17">
        <v>2</v>
      </c>
      <c r="BH14" s="17">
        <v>0</v>
      </c>
      <c r="BI14" s="41">
        <v>1</v>
      </c>
      <c r="BJ14" s="16"/>
      <c r="BK14" s="23">
        <v>0.5</v>
      </c>
      <c r="BL14" s="16">
        <v>1</v>
      </c>
      <c r="BM14" s="16">
        <v>2</v>
      </c>
      <c r="BN14" s="16">
        <v>0.5</v>
      </c>
      <c r="BO14" s="16">
        <v>1</v>
      </c>
      <c r="BP14" s="24">
        <v>2</v>
      </c>
      <c r="BQ14" s="16"/>
      <c r="BR14" s="23">
        <v>0</v>
      </c>
      <c r="BS14" s="16">
        <v>0</v>
      </c>
      <c r="BT14" s="16">
        <v>0</v>
      </c>
      <c r="BU14" s="16">
        <v>0</v>
      </c>
      <c r="BV14" s="16">
        <v>0</v>
      </c>
      <c r="BW14" s="24">
        <v>0</v>
      </c>
      <c r="BX14" s="16"/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</row>
    <row r="15" spans="1:9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6"/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8">
        <f>1/0.9</f>
        <v>1.1111111111111112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8">
        <v>1.5</v>
      </c>
      <c r="AL15" s="17">
        <v>0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H15" s="17">
        <v>0</v>
      </c>
      <c r="BI15" s="41">
        <v>1</v>
      </c>
      <c r="BJ15" s="16"/>
      <c r="BK15" s="25">
        <v>8.0782278000000005</v>
      </c>
      <c r="BL15" s="26">
        <v>7.4991111000000004</v>
      </c>
      <c r="BM15" s="26">
        <v>11.000889000000001</v>
      </c>
      <c r="BN15" s="26">
        <v>2.7491110999999999</v>
      </c>
      <c r="BO15" s="26">
        <v>1.8069999999999999</v>
      </c>
      <c r="BP15" s="27">
        <v>5.2590000000000003</v>
      </c>
      <c r="BQ15" s="16"/>
      <c r="BR15" s="23">
        <v>2.2222222284540294E-8</v>
      </c>
      <c r="BS15" s="16">
        <v>-1.1111111142270147E-8</v>
      </c>
      <c r="BT15" s="16">
        <v>1.1111111142270147E-7</v>
      </c>
      <c r="BU15" s="16">
        <v>-1.1111111142270147E-8</v>
      </c>
      <c r="BV15" s="16">
        <v>-7.7777777777798818E-4</v>
      </c>
      <c r="BW15" s="24">
        <v>1.2222222222222356E-3</v>
      </c>
      <c r="BX15" s="16"/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</row>
    <row r="16" spans="1:96" x14ac:dyDescent="0.2">
      <c r="A16" s="3"/>
      <c r="B16" s="3"/>
      <c r="C16" s="3"/>
      <c r="D16" s="3"/>
      <c r="E16" s="3"/>
      <c r="F16" s="3"/>
      <c r="G16" s="6"/>
      <c r="H16" s="12"/>
      <c r="I16" s="3"/>
      <c r="J16" s="30" t="s">
        <v>75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76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30" t="s">
        <v>138</v>
      </c>
      <c r="BB16" s="16" t="s">
        <v>149</v>
      </c>
      <c r="BC16" s="16"/>
      <c r="BD16" s="16"/>
      <c r="BE16" s="16"/>
      <c r="BF16" s="16"/>
      <c r="BG16" s="16"/>
      <c r="BH16" t="s">
        <v>162</v>
      </c>
      <c r="BJ16" s="16"/>
      <c r="BQ16" s="16"/>
      <c r="BR16" s="30" t="s">
        <v>77</v>
      </c>
      <c r="BS16" s="16"/>
      <c r="BT16" s="16"/>
      <c r="BU16" s="16"/>
      <c r="BV16" s="16"/>
      <c r="BW16" s="16"/>
      <c r="BX16" s="16"/>
      <c r="BY16" s="30" t="s">
        <v>136</v>
      </c>
    </row>
    <row r="17" spans="1:82" x14ac:dyDescent="0.2">
      <c r="A17" s="3"/>
      <c r="B17" s="3"/>
      <c r="C17" s="3"/>
      <c r="D17" s="3"/>
      <c r="E17" s="6"/>
      <c r="F17" s="4" t="s">
        <v>114</v>
      </c>
      <c r="G17" s="6" t="s">
        <v>25</v>
      </c>
      <c r="H17" s="12" t="s">
        <v>57</v>
      </c>
      <c r="I17" s="3"/>
      <c r="J17" s="17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5">
        <v>1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6"/>
      <c r="BA17" s="17">
        <v>1</v>
      </c>
      <c r="BB17" s="17">
        <v>0</v>
      </c>
      <c r="BC17" s="16"/>
      <c r="BD17" s="16"/>
      <c r="BE17" s="16"/>
      <c r="BF17" s="16"/>
      <c r="BG17" s="16"/>
      <c r="BH17" s="28">
        <v>0</v>
      </c>
      <c r="BJ17" s="16"/>
      <c r="BK17" s="16" t="s">
        <v>78</v>
      </c>
      <c r="BL17" s="16" t="s">
        <v>79</v>
      </c>
      <c r="BM17" s="37" t="s">
        <v>80</v>
      </c>
      <c r="BQ17" s="16"/>
      <c r="BR17" s="20" cm="1">
        <f t="array" ref="BR17:BW30">TRANSPOSE(Y44:AL49)-MMULT(J17:W30,TRANSPOSE(J44:W49))</f>
        <v>0</v>
      </c>
      <c r="BS17" s="21">
        <v>0</v>
      </c>
      <c r="BT17" s="21">
        <v>0</v>
      </c>
      <c r="BU17" s="21">
        <v>0</v>
      </c>
      <c r="BV17" s="21">
        <v>0</v>
      </c>
      <c r="BW17" s="22">
        <v>0</v>
      </c>
      <c r="BX17" s="16"/>
      <c r="BY17" s="16" cm="1">
        <f t="array" ref="BY17:CD26">TRANSPOSE(_xlfn.ANCHORARRAY(AN58)-AN65:AW70)</f>
        <v>5.5511151231257827E-17</v>
      </c>
      <c r="BZ17" s="16">
        <v>1.1102230246251565E-16</v>
      </c>
      <c r="CA17" s="16">
        <v>5.5511151231257827E-17</v>
      </c>
      <c r="CB17" s="16">
        <v>1.1102230246251565E-16</v>
      </c>
      <c r="CC17" s="16">
        <v>-1.1102230246251565E-16</v>
      </c>
      <c r="CD17" s="16">
        <v>1.1102230246251565E-16</v>
      </c>
    </row>
    <row r="18" spans="1:82" x14ac:dyDescent="0.2">
      <c r="A18" s="3"/>
      <c r="B18" s="3"/>
      <c r="C18" s="3"/>
      <c r="D18" s="3"/>
      <c r="E18" s="6"/>
      <c r="F18" s="4" t="s">
        <v>115</v>
      </c>
      <c r="G18" s="6" t="s">
        <v>37</v>
      </c>
      <c r="H18" s="12" t="s">
        <v>57</v>
      </c>
      <c r="I18" s="3"/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6"/>
      <c r="BA18" s="17">
        <v>0</v>
      </c>
      <c r="BB18" s="17">
        <v>0</v>
      </c>
      <c r="BD18" s="16"/>
      <c r="BE18" s="16"/>
      <c r="BF18" s="16"/>
      <c r="BG18" s="16"/>
      <c r="BH18" s="16" t="s">
        <v>161</v>
      </c>
      <c r="BJ18" s="16"/>
      <c r="BK18" s="38">
        <f>SUM(Y65:AL70)</f>
        <v>16.568009690000004</v>
      </c>
      <c r="BL18" s="38" cm="1">
        <f t="array" ref="BL18">MMULT(AN34:AX34,TRANSPOSE(AN72:AX72))+BH17*BH19</f>
        <v>7816.8293300000005</v>
      </c>
      <c r="BM18" s="39">
        <f>BK18+BL18</f>
        <v>7833.3973396900001</v>
      </c>
      <c r="BQ18" s="16"/>
      <c r="BR18" s="23">
        <v>0</v>
      </c>
      <c r="BS18" s="16">
        <v>0</v>
      </c>
      <c r="BT18" s="16">
        <v>0</v>
      </c>
      <c r="BU18" s="16">
        <v>0</v>
      </c>
      <c r="BV18" s="16">
        <v>0</v>
      </c>
      <c r="BW18" s="24">
        <v>0</v>
      </c>
      <c r="BX18" s="16"/>
      <c r="BY18" s="16">
        <v>-3.0669999999943798E-4</v>
      </c>
      <c r="BZ18" s="16">
        <v>2.0336933000000004</v>
      </c>
      <c r="CA18" s="16">
        <v>6.6693300000000733E-2</v>
      </c>
      <c r="CB18" s="16">
        <v>0</v>
      </c>
      <c r="CC18" s="16">
        <v>0</v>
      </c>
      <c r="CD18" s="16">
        <v>0</v>
      </c>
    </row>
    <row r="19" spans="1:82" x14ac:dyDescent="0.2">
      <c r="A19" s="3"/>
      <c r="B19" s="3"/>
      <c r="C19" s="3"/>
      <c r="D19" s="3"/>
      <c r="E19" s="6"/>
      <c r="F19" s="4" t="s">
        <v>116</v>
      </c>
      <c r="G19" s="6" t="s">
        <v>38</v>
      </c>
      <c r="H19" s="12" t="s">
        <v>57</v>
      </c>
      <c r="I19" s="3"/>
      <c r="J19" s="17">
        <v>0</v>
      </c>
      <c r="K19" s="17">
        <v>0</v>
      </c>
      <c r="L19" s="17">
        <v>-1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5">
        <v>0</v>
      </c>
      <c r="AO19" s="15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29">
        <v>0</v>
      </c>
      <c r="AX19" s="29">
        <v>0</v>
      </c>
      <c r="AY19" s="29">
        <v>0</v>
      </c>
      <c r="AZ19" s="16"/>
      <c r="BA19" s="17">
        <v>-1</v>
      </c>
      <c r="BB19" s="17">
        <v>0</v>
      </c>
      <c r="BD19" s="16"/>
      <c r="BE19" s="16"/>
      <c r="BF19" s="16"/>
      <c r="BG19" s="16"/>
      <c r="BH19" s="16">
        <v>10000</v>
      </c>
      <c r="BJ19" s="16"/>
      <c r="BQ19" s="16"/>
      <c r="BR19" s="23">
        <v>0</v>
      </c>
      <c r="BS19" s="16">
        <v>0</v>
      </c>
      <c r="BT19" s="16">
        <v>0</v>
      </c>
      <c r="BU19" s="16">
        <v>0</v>
      </c>
      <c r="BV19" s="16">
        <v>0</v>
      </c>
      <c r="BW19" s="24">
        <v>0</v>
      </c>
      <c r="BX19" s="16"/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</row>
    <row r="20" spans="1:82" x14ac:dyDescent="0.2">
      <c r="A20" s="3"/>
      <c r="B20" s="3"/>
      <c r="C20" s="3"/>
      <c r="D20" s="3"/>
      <c r="E20" s="6"/>
      <c r="F20" s="4" t="s">
        <v>117</v>
      </c>
      <c r="G20" s="6" t="s">
        <v>39</v>
      </c>
      <c r="H20" s="12" t="s">
        <v>57</v>
      </c>
      <c r="I20" s="3"/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29">
        <v>0</v>
      </c>
      <c r="AX20" s="49">
        <v>1</v>
      </c>
      <c r="AY20" s="49">
        <v>0</v>
      </c>
      <c r="AZ20" s="16"/>
      <c r="BA20" s="17">
        <v>1</v>
      </c>
      <c r="BB20" s="17">
        <v>0</v>
      </c>
      <c r="BD20" s="16"/>
      <c r="BE20" s="16"/>
      <c r="BF20" s="16"/>
      <c r="BG20" s="16"/>
      <c r="BH20" s="16"/>
      <c r="BJ20" s="16"/>
      <c r="BQ20" s="16"/>
      <c r="BR20" s="23">
        <v>0</v>
      </c>
      <c r="BS20" s="16">
        <v>0</v>
      </c>
      <c r="BT20" s="16">
        <v>0</v>
      </c>
      <c r="BU20" s="16">
        <v>0</v>
      </c>
      <c r="BV20" s="16">
        <v>0</v>
      </c>
      <c r="BW20" s="24">
        <v>0</v>
      </c>
      <c r="BX20" s="16"/>
      <c r="BY20" s="16">
        <v>0.60539499999999968</v>
      </c>
      <c r="BZ20" s="16">
        <v>1.8015999999999996</v>
      </c>
      <c r="CA20" s="16">
        <v>0</v>
      </c>
      <c r="CB20" s="16">
        <v>5.4016000000000002</v>
      </c>
      <c r="CC20" s="16">
        <v>6.9238</v>
      </c>
      <c r="CD20" s="16">
        <v>5.1688000000000001</v>
      </c>
    </row>
    <row r="21" spans="1:82" x14ac:dyDescent="0.2">
      <c r="A21" s="3"/>
      <c r="B21" s="3"/>
      <c r="C21" s="3"/>
      <c r="D21" s="3"/>
      <c r="E21" s="6"/>
      <c r="F21" s="4" t="s">
        <v>118</v>
      </c>
      <c r="G21" s="6" t="s">
        <v>40</v>
      </c>
      <c r="H21" s="12" t="s">
        <v>57</v>
      </c>
      <c r="I21" s="3"/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6"/>
      <c r="AE21" s="16"/>
      <c r="AF21" s="16"/>
      <c r="AG21" s="16"/>
      <c r="AH21" s="16"/>
      <c r="AI21" s="16"/>
      <c r="AJ21" s="16"/>
      <c r="AK21" s="16"/>
      <c r="AL21" s="16"/>
      <c r="AM21" s="16"/>
      <c r="AN21" s="15">
        <v>0</v>
      </c>
      <c r="AO21" s="15">
        <v>0</v>
      </c>
      <c r="AP21" s="15">
        <v>1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BA21" s="17">
        <v>0</v>
      </c>
      <c r="BB21" s="17">
        <v>1</v>
      </c>
      <c r="BJ21" s="16"/>
      <c r="BQ21" s="16"/>
      <c r="BR21" s="23">
        <v>0</v>
      </c>
      <c r="BS21" s="16">
        <v>0</v>
      </c>
      <c r="BT21" s="16">
        <v>0</v>
      </c>
      <c r="BU21" s="16">
        <v>0</v>
      </c>
      <c r="BV21" s="16">
        <v>0</v>
      </c>
      <c r="BW21" s="24">
        <v>0</v>
      </c>
      <c r="BX21" s="16"/>
      <c r="BY21" s="16">
        <v>0</v>
      </c>
      <c r="BZ21" s="16">
        <v>2</v>
      </c>
      <c r="CA21" s="16">
        <v>0</v>
      </c>
      <c r="CB21" s="16">
        <v>5</v>
      </c>
      <c r="CC21" s="16">
        <v>5</v>
      </c>
      <c r="CD21" s="16">
        <v>5</v>
      </c>
    </row>
    <row r="22" spans="1:82" x14ac:dyDescent="0.2">
      <c r="A22" s="3"/>
      <c r="B22" s="3"/>
      <c r="C22" s="3"/>
      <c r="D22" s="3"/>
      <c r="E22" s="6"/>
      <c r="F22" s="4" t="s">
        <v>119</v>
      </c>
      <c r="G22" s="6" t="s">
        <v>41</v>
      </c>
      <c r="H22" s="12" t="s">
        <v>57</v>
      </c>
      <c r="I22" s="3"/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6"/>
      <c r="AE22" s="16"/>
      <c r="AF22" s="16"/>
      <c r="AG22" s="16"/>
      <c r="AH22" s="16"/>
      <c r="AI22" s="16"/>
      <c r="AJ22" s="16"/>
      <c r="AK22" s="16"/>
      <c r="AL22" s="16"/>
      <c r="AM22" s="16"/>
      <c r="AN22" s="15">
        <v>0</v>
      </c>
      <c r="AO22" s="15">
        <v>0</v>
      </c>
      <c r="AP22" s="15">
        <v>1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BA22" s="17">
        <v>0</v>
      </c>
      <c r="BB22" s="17">
        <v>0</v>
      </c>
      <c r="BJ22" s="16"/>
      <c r="BQ22" s="16"/>
      <c r="BR22" s="23">
        <v>0</v>
      </c>
      <c r="BS22" s="16">
        <v>0</v>
      </c>
      <c r="BT22" s="16">
        <v>0</v>
      </c>
      <c r="BU22" s="16">
        <v>0</v>
      </c>
      <c r="BV22" s="16">
        <v>0</v>
      </c>
      <c r="BW22" s="24">
        <v>0</v>
      </c>
      <c r="BX22" s="16"/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</row>
    <row r="23" spans="1:82" x14ac:dyDescent="0.2">
      <c r="A23" s="3"/>
      <c r="B23" s="3"/>
      <c r="C23" s="3"/>
      <c r="D23" s="3"/>
      <c r="E23" s="6"/>
      <c r="F23" s="4" t="s">
        <v>120</v>
      </c>
      <c r="G23" s="6" t="s">
        <v>29</v>
      </c>
      <c r="H23" s="12" t="s">
        <v>57</v>
      </c>
      <c r="I23" s="3"/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6"/>
      <c r="AE23" s="16"/>
      <c r="AF23" s="16"/>
      <c r="AG23" s="16"/>
      <c r="AH23" s="16"/>
      <c r="AI23" s="16"/>
      <c r="AJ23" s="16"/>
      <c r="AK23" s="16"/>
      <c r="AL23" s="16"/>
      <c r="AM23" s="16"/>
      <c r="AN23" s="15">
        <v>0</v>
      </c>
      <c r="AO23" s="15">
        <v>0</v>
      </c>
      <c r="AP23" s="15">
        <v>0</v>
      </c>
      <c r="AQ23" s="15">
        <v>1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BA23" s="17">
        <v>0</v>
      </c>
      <c r="BB23" s="17">
        <v>1</v>
      </c>
      <c r="BJ23" s="16"/>
      <c r="BQ23" s="16"/>
      <c r="BR23" s="23">
        <v>0</v>
      </c>
      <c r="BS23" s="16">
        <v>0</v>
      </c>
      <c r="BT23" s="16">
        <v>0</v>
      </c>
      <c r="BU23" s="16">
        <v>0</v>
      </c>
      <c r="BV23" s="16">
        <v>0</v>
      </c>
      <c r="BW23" s="24">
        <v>0</v>
      </c>
      <c r="BX23" s="16"/>
      <c r="BY23" s="16">
        <v>5</v>
      </c>
      <c r="BZ23" s="16">
        <v>5</v>
      </c>
      <c r="CA23" s="16">
        <v>5</v>
      </c>
      <c r="CB23" s="16">
        <v>4</v>
      </c>
      <c r="CC23" s="16">
        <v>0</v>
      </c>
      <c r="CD23" s="16">
        <v>4</v>
      </c>
    </row>
    <row r="24" spans="1:82" x14ac:dyDescent="0.2">
      <c r="A24" s="3"/>
      <c r="B24" s="3"/>
      <c r="C24" s="3"/>
      <c r="D24" s="3"/>
      <c r="E24" s="6"/>
      <c r="F24" s="4" t="s">
        <v>121</v>
      </c>
      <c r="G24" s="6" t="s">
        <v>142</v>
      </c>
      <c r="H24" s="12" t="s">
        <v>57</v>
      </c>
      <c r="I24" s="3"/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1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6"/>
      <c r="AE24" s="16"/>
      <c r="AF24" s="16"/>
      <c r="AG24" s="16"/>
      <c r="AH24" s="16"/>
      <c r="AI24" s="16"/>
      <c r="AJ24" s="16"/>
      <c r="AK24" s="16"/>
      <c r="AL24" s="16"/>
      <c r="AM24" s="16"/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1</v>
      </c>
      <c r="BA24" s="17">
        <v>0</v>
      </c>
      <c r="BB24" s="17">
        <v>1</v>
      </c>
      <c r="BJ24" s="16"/>
      <c r="BQ24" s="16"/>
      <c r="BR24" s="23">
        <v>0</v>
      </c>
      <c r="BS24" s="16">
        <v>0</v>
      </c>
      <c r="BT24" s="16">
        <v>0</v>
      </c>
      <c r="BU24" s="16">
        <v>0</v>
      </c>
      <c r="BV24" s="16">
        <v>0</v>
      </c>
      <c r="BW24" s="24">
        <v>0</v>
      </c>
      <c r="BX24" s="16"/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</row>
    <row r="25" spans="1:82" x14ac:dyDescent="0.2">
      <c r="A25" s="3"/>
      <c r="B25" s="3"/>
      <c r="C25" s="3"/>
      <c r="D25" s="3"/>
      <c r="E25" s="6"/>
      <c r="F25" s="4" t="s">
        <v>122</v>
      </c>
      <c r="G25" s="6" t="s">
        <v>30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6"/>
      <c r="AE25" s="16"/>
      <c r="AF25" s="16"/>
      <c r="AG25" s="16"/>
      <c r="AH25" s="16"/>
      <c r="AI25" s="16"/>
      <c r="AJ25" s="16"/>
      <c r="AK25" s="16"/>
      <c r="AL25" s="16"/>
      <c r="AM25" s="16"/>
      <c r="AN25" s="15">
        <v>0</v>
      </c>
      <c r="AO25" s="15">
        <v>0</v>
      </c>
      <c r="AP25" s="15">
        <v>0</v>
      </c>
      <c r="AQ25" s="15">
        <v>0</v>
      </c>
      <c r="AR25" s="15">
        <v>1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BA25" s="17">
        <v>0</v>
      </c>
      <c r="BB25" s="17">
        <v>0</v>
      </c>
      <c r="BJ25" s="16"/>
      <c r="BQ25" s="16"/>
      <c r="BR25" s="23">
        <v>0</v>
      </c>
      <c r="BS25" s="16">
        <v>0</v>
      </c>
      <c r="BT25" s="16">
        <v>0</v>
      </c>
      <c r="BU25" s="16">
        <v>0</v>
      </c>
      <c r="BV25" s="16">
        <v>0</v>
      </c>
      <c r="BW25" s="24">
        <v>0</v>
      </c>
      <c r="BX25" s="16"/>
      <c r="BY25" s="16">
        <v>1.5</v>
      </c>
      <c r="BZ25" s="16">
        <v>1</v>
      </c>
      <c r="CA25" s="16">
        <v>0</v>
      </c>
      <c r="CB25" s="16">
        <v>1.5</v>
      </c>
      <c r="CC25" s="16">
        <v>1</v>
      </c>
      <c r="CD25" s="16">
        <v>0</v>
      </c>
    </row>
    <row r="26" spans="1:82" x14ac:dyDescent="0.2">
      <c r="A26" s="3"/>
      <c r="B26" s="3"/>
      <c r="C26" s="3"/>
      <c r="D26" s="3"/>
      <c r="E26" s="6"/>
      <c r="F26" s="4" t="s">
        <v>123</v>
      </c>
      <c r="G26" s="6" t="s">
        <v>31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</v>
      </c>
      <c r="T26" s="17">
        <v>0</v>
      </c>
      <c r="U26" s="17">
        <v>0</v>
      </c>
      <c r="V26" s="17">
        <v>0</v>
      </c>
      <c r="W26" s="17">
        <v>0</v>
      </c>
      <c r="X26" s="16"/>
      <c r="AE26" s="16"/>
      <c r="AF26" s="16"/>
      <c r="AG26" s="16"/>
      <c r="AH26" s="16"/>
      <c r="AI26" s="16"/>
      <c r="AJ26" s="16"/>
      <c r="AK26" s="16"/>
      <c r="AL26" s="16"/>
      <c r="AM26" s="16"/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1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BA26" s="17">
        <v>0</v>
      </c>
      <c r="BB26" s="17">
        <v>0</v>
      </c>
      <c r="BJ26" s="16"/>
      <c r="BQ26" s="16"/>
      <c r="BR26" s="23">
        <v>0</v>
      </c>
      <c r="BS26" s="16">
        <v>0</v>
      </c>
      <c r="BT26" s="16">
        <v>0</v>
      </c>
      <c r="BU26" s="16">
        <v>0</v>
      </c>
      <c r="BV26" s="16">
        <v>0</v>
      </c>
      <c r="BW26" s="24">
        <v>0</v>
      </c>
      <c r="BX26" s="16"/>
      <c r="BY26" s="16">
        <v>9990.9217721999994</v>
      </c>
      <c r="BZ26" s="16">
        <v>9991.5008889000001</v>
      </c>
      <c r="CA26" s="16">
        <v>9987.9991109999992</v>
      </c>
      <c r="CB26" s="16">
        <v>9996.2508889000001</v>
      </c>
      <c r="CC26" s="16">
        <v>9997.1929999999993</v>
      </c>
      <c r="CD26" s="16">
        <v>9993.741</v>
      </c>
    </row>
    <row r="27" spans="1:82" x14ac:dyDescent="0.2">
      <c r="A27" s="3"/>
      <c r="B27" s="3"/>
      <c r="C27" s="3"/>
      <c r="D27" s="3"/>
      <c r="E27" s="6"/>
      <c r="F27" s="4" t="s">
        <v>124</v>
      </c>
      <c r="G27" s="6" t="s">
        <v>32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</v>
      </c>
      <c r="U27" s="17">
        <v>0</v>
      </c>
      <c r="V27" s="17">
        <v>0</v>
      </c>
      <c r="W27" s="17">
        <v>0</v>
      </c>
      <c r="X27" s="16"/>
      <c r="AE27" s="16"/>
      <c r="AF27" s="16"/>
      <c r="AG27" s="16"/>
      <c r="AH27" s="16"/>
      <c r="AI27" s="16"/>
      <c r="AJ27" s="16"/>
      <c r="AK27" s="16"/>
      <c r="AL27" s="16"/>
      <c r="AM27" s="16"/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1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BA27" s="17">
        <v>0</v>
      </c>
      <c r="BB27" s="17">
        <v>0</v>
      </c>
      <c r="BH27" t="s">
        <v>152</v>
      </c>
      <c r="BQ27" s="16"/>
      <c r="BR27" s="23">
        <v>0</v>
      </c>
      <c r="BS27" s="16">
        <v>0</v>
      </c>
      <c r="BT27" s="16">
        <v>0</v>
      </c>
      <c r="BU27" s="16">
        <v>0</v>
      </c>
      <c r="BV27" s="16">
        <v>0</v>
      </c>
      <c r="BW27" s="24">
        <v>0</v>
      </c>
      <c r="BX27" s="16"/>
      <c r="BY27" s="35"/>
      <c r="BZ27" s="8"/>
      <c r="CA27" s="8"/>
      <c r="CB27" s="8"/>
      <c r="CC27" s="8"/>
      <c r="CD27" s="36"/>
    </row>
    <row r="28" spans="1:82" x14ac:dyDescent="0.2">
      <c r="A28" s="3"/>
      <c r="B28" s="3"/>
      <c r="C28" s="3"/>
      <c r="D28" s="3"/>
      <c r="E28" s="6"/>
      <c r="F28" s="4" t="s">
        <v>125</v>
      </c>
      <c r="G28" s="6" t="s">
        <v>33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0</v>
      </c>
      <c r="X28" s="16"/>
      <c r="AE28" s="16"/>
      <c r="AF28" s="16"/>
      <c r="AG28" s="16"/>
      <c r="AH28" s="16"/>
      <c r="AI28" s="16"/>
      <c r="AJ28" s="16"/>
      <c r="AK28" s="16"/>
      <c r="AL28" s="16"/>
      <c r="AM28" s="16"/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</v>
      </c>
      <c r="AV28" s="15">
        <v>0</v>
      </c>
      <c r="AW28" s="15">
        <v>0</v>
      </c>
      <c r="AX28" s="15">
        <v>0</v>
      </c>
      <c r="AY28" s="15">
        <v>0</v>
      </c>
      <c r="BA28" s="17">
        <v>0</v>
      </c>
      <c r="BB28" s="17">
        <v>0</v>
      </c>
      <c r="BH28" s="16" cm="1">
        <f t="array" ref="BH28:BH33">AB44:AB49</f>
        <v>-6.7000000000000004E-2</v>
      </c>
      <c r="BI28" s="16" cm="1">
        <f t="array" ref="BI28:BI33">AF44:AF49</f>
        <v>0.40500000000000003</v>
      </c>
      <c r="BQ28" s="16"/>
      <c r="BR28" s="23">
        <v>0</v>
      </c>
      <c r="BS28" s="16">
        <v>0</v>
      </c>
      <c r="BT28" s="16">
        <v>0</v>
      </c>
      <c r="BU28" s="16">
        <v>0</v>
      </c>
      <c r="BV28" s="16">
        <v>0</v>
      </c>
      <c r="BW28" s="24">
        <v>0</v>
      </c>
      <c r="BX28" s="16"/>
    </row>
    <row r="29" spans="1:82" x14ac:dyDescent="0.2">
      <c r="A29" s="3"/>
      <c r="B29" s="3"/>
      <c r="C29" s="3"/>
      <c r="D29" s="3"/>
      <c r="E29" s="6"/>
      <c r="F29" s="4" t="s">
        <v>141</v>
      </c>
      <c r="G29" s="6" t="s">
        <v>34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1</v>
      </c>
      <c r="AW29" s="15">
        <v>0</v>
      </c>
      <c r="AX29" s="15">
        <v>0</v>
      </c>
      <c r="AY29" s="15">
        <v>0</v>
      </c>
      <c r="BA29" s="17">
        <v>0</v>
      </c>
      <c r="BB29" s="17">
        <v>0</v>
      </c>
      <c r="BH29">
        <v>-0.33300000000000002</v>
      </c>
      <c r="BI29" s="16">
        <v>-0.8</v>
      </c>
      <c r="BJ29" s="16"/>
      <c r="BK29" s="16"/>
      <c r="BQ29" s="16"/>
      <c r="BR29" s="23">
        <v>0</v>
      </c>
      <c r="BS29" s="16">
        <v>0</v>
      </c>
      <c r="BT29" s="16">
        <v>0</v>
      </c>
      <c r="BU29" s="16">
        <v>0</v>
      </c>
      <c r="BV29" s="16">
        <v>0</v>
      </c>
      <c r="BW29" s="24">
        <v>0</v>
      </c>
      <c r="BX29" s="16"/>
    </row>
    <row r="30" spans="1:82" x14ac:dyDescent="0.2">
      <c r="A30" s="3"/>
      <c r="B30" s="3"/>
      <c r="C30" s="3"/>
      <c r="D30" s="3"/>
      <c r="E30" s="6"/>
      <c r="F30" s="4" t="s">
        <v>156</v>
      </c>
      <c r="G30" s="6" t="s">
        <v>35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1</v>
      </c>
      <c r="AX30" s="15">
        <v>0</v>
      </c>
      <c r="AY30" s="15">
        <v>0</v>
      </c>
      <c r="BA30" s="17">
        <v>0</v>
      </c>
      <c r="BB30" s="17">
        <v>0</v>
      </c>
      <c r="BH30">
        <v>0</v>
      </c>
      <c r="BI30" s="16">
        <v>0.8</v>
      </c>
      <c r="BJ30" s="16"/>
      <c r="BK30" s="16"/>
      <c r="BO30" s="16"/>
      <c r="BP30" s="16"/>
      <c r="BQ30" s="16"/>
      <c r="BR30" s="25">
        <v>0</v>
      </c>
      <c r="BS30" s="26">
        <v>0</v>
      </c>
      <c r="BT30" s="26">
        <v>0</v>
      </c>
      <c r="BU30" s="26">
        <v>0</v>
      </c>
      <c r="BV30" s="26">
        <v>0</v>
      </c>
      <c r="BW30" s="27">
        <v>0</v>
      </c>
      <c r="BX30" s="16"/>
      <c r="BY30" s="16"/>
      <c r="BZ30" s="16"/>
      <c r="CA30" s="16"/>
      <c r="CB30" s="16"/>
      <c r="CC30" s="16"/>
      <c r="CD30" s="16"/>
    </row>
    <row r="31" spans="1:82" x14ac:dyDescent="0.2">
      <c r="A31" s="3"/>
      <c r="B31" s="3"/>
      <c r="C31" s="3"/>
      <c r="D31" s="3"/>
      <c r="E31" s="3"/>
      <c r="F31" s="3"/>
      <c r="G31" s="6"/>
      <c r="H31" s="12"/>
      <c r="I31" s="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BH31">
        <v>0.23300000000000001</v>
      </c>
      <c r="BI31">
        <v>-0.8</v>
      </c>
      <c r="BO31" s="16"/>
      <c r="BP31" s="16"/>
      <c r="BS31" s="16"/>
      <c r="BT31" s="16"/>
      <c r="BU31" s="16"/>
      <c r="BV31" s="16"/>
      <c r="BW31" s="16"/>
      <c r="BX31" s="42"/>
      <c r="BY31" s="42"/>
      <c r="BZ31" s="5"/>
      <c r="CA31" s="5"/>
      <c r="CB31" s="5"/>
      <c r="CC31" s="5"/>
      <c r="CD31" s="5"/>
    </row>
    <row r="32" spans="1:82" x14ac:dyDescent="0.2">
      <c r="A32" s="3"/>
      <c r="B32" s="3"/>
      <c r="C32" s="3"/>
      <c r="D32" s="3"/>
      <c r="E32" s="3"/>
      <c r="F32" s="3"/>
      <c r="G32" s="6"/>
      <c r="H32" s="12"/>
      <c r="I32" s="3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BH32">
        <v>0.33334000000000003</v>
      </c>
      <c r="BI32">
        <v>0.72299999999999998</v>
      </c>
      <c r="BP32" s="16"/>
      <c r="BX32" s="16"/>
      <c r="BY32" s="13" t="s">
        <v>93</v>
      </c>
      <c r="BZ32" s="16"/>
      <c r="CA32" s="16"/>
      <c r="CB32" s="16"/>
      <c r="CC32" s="16"/>
      <c r="CD32" s="16"/>
    </row>
    <row r="33" spans="1:82" x14ac:dyDescent="0.2">
      <c r="A33" s="3"/>
      <c r="B33" s="3"/>
      <c r="C33" s="3"/>
      <c r="D33" s="3"/>
      <c r="E33" s="3"/>
      <c r="F33" s="3"/>
      <c r="G33" s="6" t="s">
        <v>90</v>
      </c>
      <c r="H33" s="12" t="s">
        <v>91</v>
      </c>
      <c r="I33" s="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 t="s">
        <v>92</v>
      </c>
      <c r="Y33" s="17">
        <v>0</v>
      </c>
      <c r="Z33" s="17">
        <v>0.1</v>
      </c>
      <c r="AA33" s="17">
        <v>-0.05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0.3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BH33">
        <v>0.23333000000000001</v>
      </c>
      <c r="BI33">
        <v>-3.3000000000000002E-2</v>
      </c>
      <c r="BP33" s="16"/>
      <c r="BX33" s="46" t="s">
        <v>150</v>
      </c>
      <c r="BY33" s="16" cm="1">
        <f t="array" ref="BY33:CD34">TRANSPOSE(MMULT(Y44:AL49,BA17:BB30))</f>
        <v>0.23299999999999998</v>
      </c>
      <c r="BZ33" s="16">
        <v>0.26699999999999996</v>
      </c>
      <c r="CA33" s="16">
        <v>0.3</v>
      </c>
      <c r="CB33" s="16">
        <v>0.83299999999999996</v>
      </c>
      <c r="CC33" s="16">
        <v>1.2333400000000001</v>
      </c>
      <c r="CD33" s="16">
        <v>0.83333000000000002</v>
      </c>
    </row>
    <row r="34" spans="1:82" x14ac:dyDescent="0.2">
      <c r="A34" s="3"/>
      <c r="B34" s="3"/>
      <c r="C34" s="3"/>
      <c r="D34" s="3"/>
      <c r="E34" s="3"/>
      <c r="F34" s="3"/>
      <c r="G34" s="6" t="s">
        <v>94</v>
      </c>
      <c r="H34" s="12" t="s">
        <v>95</v>
      </c>
      <c r="I34" s="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AM34" s="16" t="s">
        <v>96</v>
      </c>
      <c r="AN34" s="19">
        <v>1000</v>
      </c>
      <c r="AO34" s="19">
        <v>100</v>
      </c>
      <c r="AP34" s="19">
        <v>2000</v>
      </c>
      <c r="AQ34" s="19">
        <v>200</v>
      </c>
      <c r="AR34" s="19">
        <v>500</v>
      </c>
      <c r="AS34" s="19">
        <v>1000</v>
      </c>
      <c r="AT34" s="19">
        <v>500</v>
      </c>
      <c r="AU34" s="19">
        <v>1000</v>
      </c>
      <c r="AV34" s="19">
        <v>500</v>
      </c>
      <c r="AW34" s="19">
        <v>0</v>
      </c>
      <c r="AX34" s="19">
        <v>2000</v>
      </c>
      <c r="AY34" s="19">
        <v>200</v>
      </c>
      <c r="BX34" t="s">
        <v>140</v>
      </c>
      <c r="BY34" s="16">
        <v>7.0004050000000007</v>
      </c>
      <c r="BZ34" s="16">
        <v>4.5992000000000006</v>
      </c>
      <c r="CA34" s="16">
        <v>8.0007999999999999</v>
      </c>
      <c r="CB34" s="16">
        <v>0.99919999999999987</v>
      </c>
      <c r="CC34" s="16">
        <v>1</v>
      </c>
      <c r="CD34" s="16">
        <v>1.9990000000000001</v>
      </c>
    </row>
    <row r="35" spans="1:82" x14ac:dyDescent="0.2">
      <c r="A35" s="3"/>
      <c r="B35" s="3"/>
      <c r="C35" s="3"/>
      <c r="D35" s="3"/>
      <c r="E35" s="3"/>
      <c r="F35" s="3"/>
      <c r="G35" s="6" t="s">
        <v>98</v>
      </c>
      <c r="H35" s="12" t="s">
        <v>99</v>
      </c>
      <c r="I35" s="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AM35" s="16" t="s">
        <v>100</v>
      </c>
      <c r="AN35" s="19">
        <v>3</v>
      </c>
      <c r="AO35" s="19">
        <v>6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9999</v>
      </c>
      <c r="AX35" s="19">
        <v>1</v>
      </c>
      <c r="AY35" s="19">
        <v>1</v>
      </c>
      <c r="BX35" s="16"/>
      <c r="BY35" s="16"/>
      <c r="BZ35" s="16"/>
      <c r="CA35" s="16"/>
      <c r="CB35" s="16"/>
      <c r="CC35" s="16"/>
      <c r="CD35" s="16"/>
    </row>
    <row r="36" spans="1:82" x14ac:dyDescent="0.2">
      <c r="A36" s="3"/>
      <c r="B36" s="3"/>
      <c r="C36" s="3"/>
      <c r="D36" s="3"/>
      <c r="E36" s="3"/>
      <c r="F36" s="3"/>
      <c r="G36" s="3"/>
      <c r="H36" s="12"/>
      <c r="I36" s="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M36" s="16"/>
      <c r="AN36" s="16" t="s">
        <v>101</v>
      </c>
      <c r="AO36" s="16"/>
      <c r="AP36" s="16"/>
      <c r="AQ36" s="16"/>
      <c r="AR36" s="16"/>
      <c r="AS36" s="16"/>
      <c r="AT36" s="16"/>
      <c r="AU36" s="16"/>
      <c r="AV36" s="16"/>
      <c r="AX36" s="30" t="s">
        <v>102</v>
      </c>
      <c r="AY36" s="30"/>
      <c r="AZ36" s="16"/>
      <c r="BA36" s="13" t="s">
        <v>103</v>
      </c>
      <c r="BH36" s="13" t="s">
        <v>145</v>
      </c>
      <c r="BI36" t="s">
        <v>151</v>
      </c>
      <c r="BJ36" s="13" t="s">
        <v>146</v>
      </c>
      <c r="BY36" s="16" t="s">
        <v>104</v>
      </c>
      <c r="BZ36" s="16"/>
      <c r="CA36" s="16"/>
      <c r="CB36" s="16"/>
      <c r="CC36" s="16"/>
      <c r="CD36" s="16"/>
    </row>
    <row r="37" spans="1:82" x14ac:dyDescent="0.2">
      <c r="A37" s="3" t="s">
        <v>1</v>
      </c>
      <c r="B37" s="3" t="s">
        <v>4</v>
      </c>
      <c r="C37" s="3"/>
      <c r="D37" s="3"/>
      <c r="E37" s="3"/>
      <c r="F37" s="3"/>
      <c r="G37" s="3"/>
      <c r="H37" s="12"/>
      <c r="I37" s="3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AM37" s="16"/>
      <c r="AN37" s="19">
        <v>0.1</v>
      </c>
      <c r="AO37" s="17">
        <v>1</v>
      </c>
      <c r="AP37" s="17">
        <v>1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52" cm="1">
        <f t="array" ref="AX37:AY42">_xlfn.ANCHORARRAY(AR51)*BH37:BI42-MMULT(BA37:BF42,BH28:BI33)</f>
        <v>0.56699999999999995</v>
      </c>
      <c r="AY37" s="52">
        <v>9.4999999999999973E-2</v>
      </c>
      <c r="AZ37" s="16"/>
      <c r="BA37" s="15">
        <v>1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H37" s="55">
        <v>1</v>
      </c>
      <c r="BI37" s="55">
        <v>1</v>
      </c>
      <c r="BJ37" s="54">
        <v>0.9</v>
      </c>
      <c r="BX37" s="16"/>
      <c r="BY37" s="16" cm="1">
        <f t="array" ref="BY37:CD38">TRANSPOSE(_xlfn.ANCHORARRAY(AP51)-AX37:AY42)</f>
        <v>0.33300000000000007</v>
      </c>
      <c r="BZ37" s="16">
        <v>0</v>
      </c>
      <c r="CA37" s="16">
        <v>0</v>
      </c>
      <c r="CB37" s="16">
        <v>0.23299999999999998</v>
      </c>
      <c r="CC37" s="16">
        <v>0.56634000000000007</v>
      </c>
      <c r="CD37" s="16">
        <v>0.7996700000000001</v>
      </c>
    </row>
    <row r="38" spans="1:82" x14ac:dyDescent="0.2">
      <c r="A38" s="3" t="s">
        <v>1</v>
      </c>
      <c r="B38" s="3" t="s">
        <v>5</v>
      </c>
      <c r="C38" s="3"/>
      <c r="D38" s="3"/>
      <c r="E38" s="3"/>
      <c r="F38" s="3"/>
      <c r="G38" s="3"/>
      <c r="H38" s="12"/>
      <c r="I38" s="3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AM38" s="16"/>
      <c r="AN38" s="19">
        <v>0.2</v>
      </c>
      <c r="AO38" s="17">
        <v>1</v>
      </c>
      <c r="AP38" s="17">
        <v>1</v>
      </c>
      <c r="AQ38" s="17">
        <v>1</v>
      </c>
      <c r="AR38" s="17">
        <v>1</v>
      </c>
      <c r="AS38" s="17">
        <v>1</v>
      </c>
      <c r="AT38" s="17">
        <v>1</v>
      </c>
      <c r="AU38" s="17">
        <v>1</v>
      </c>
      <c r="AV38" s="17">
        <v>1</v>
      </c>
      <c r="AW38" s="17">
        <v>1</v>
      </c>
      <c r="AX38" s="53">
        <v>0.9</v>
      </c>
      <c r="AY38" s="53">
        <v>0.84499999999999997</v>
      </c>
      <c r="AZ38" s="16"/>
      <c r="BA38" s="15">
        <v>1</v>
      </c>
      <c r="BB38" s="15">
        <v>1</v>
      </c>
      <c r="BC38" s="15">
        <v>0</v>
      </c>
      <c r="BD38" s="15">
        <v>0</v>
      </c>
      <c r="BE38" s="15">
        <v>0</v>
      </c>
      <c r="BF38" s="15">
        <v>0</v>
      </c>
      <c r="BH38" s="55">
        <v>1</v>
      </c>
      <c r="BI38" s="56">
        <f>BI37*$BJ$37</f>
        <v>0.9</v>
      </c>
      <c r="BS38" s="30"/>
      <c r="BT38" s="16"/>
      <c r="BU38" s="16"/>
      <c r="BV38" s="16"/>
      <c r="BW38" s="16"/>
      <c r="BX38" s="16"/>
      <c r="BY38" s="16">
        <v>0.89500000000000002</v>
      </c>
      <c r="BZ38" s="16">
        <v>0.14500000000000002</v>
      </c>
      <c r="CA38" s="16">
        <v>0.99</v>
      </c>
      <c r="CB38" s="16">
        <v>0.23049999999999993</v>
      </c>
      <c r="CC38" s="16">
        <v>0.98994999999999989</v>
      </c>
      <c r="CD38" s="16">
        <v>0.98975499999999983</v>
      </c>
    </row>
    <row r="39" spans="1:82" x14ac:dyDescent="0.2">
      <c r="A39" s="3" t="s">
        <v>1</v>
      </c>
      <c r="B39" s="3" t="s">
        <v>6</v>
      </c>
      <c r="C39" s="3"/>
      <c r="D39" s="3"/>
      <c r="E39" s="3"/>
      <c r="F39" s="3"/>
      <c r="G39" s="3"/>
      <c r="H39" s="12"/>
      <c r="I39" s="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M39" s="16"/>
      <c r="AN39" s="19">
        <v>0.1</v>
      </c>
      <c r="AO39" s="17">
        <v>1</v>
      </c>
      <c r="AP39" s="17">
        <v>1</v>
      </c>
      <c r="AQ39" s="17">
        <v>1</v>
      </c>
      <c r="AR39" s="17">
        <v>1</v>
      </c>
      <c r="AS39" s="17">
        <v>1</v>
      </c>
      <c r="AT39" s="17">
        <v>1</v>
      </c>
      <c r="AU39" s="17">
        <v>1</v>
      </c>
      <c r="AV39" s="17">
        <v>1</v>
      </c>
      <c r="AW39" s="17">
        <v>1</v>
      </c>
      <c r="AX39" s="53">
        <v>0.9</v>
      </c>
      <c r="AY39" s="53">
        <v>0</v>
      </c>
      <c r="AZ39" s="16"/>
      <c r="BA39" s="15">
        <v>1</v>
      </c>
      <c r="BB39" s="15">
        <v>1</v>
      </c>
      <c r="BC39" s="15">
        <v>1</v>
      </c>
      <c r="BD39" s="15">
        <v>0</v>
      </c>
      <c r="BE39" s="15">
        <v>0</v>
      </c>
      <c r="BF39" s="15">
        <v>0</v>
      </c>
      <c r="BH39" s="55">
        <v>1</v>
      </c>
      <c r="BI39" s="56">
        <f>BI38*$BJ$37</f>
        <v>0.81</v>
      </c>
      <c r="BS39" s="16"/>
      <c r="BT39" s="16"/>
      <c r="BU39" s="16"/>
      <c r="BV39" s="16"/>
      <c r="BW39" s="16"/>
      <c r="BX39" s="16"/>
      <c r="BY39" s="16" t="s">
        <v>105</v>
      </c>
      <c r="BZ39" s="16"/>
      <c r="CA39" s="16"/>
      <c r="CB39" s="16"/>
      <c r="CC39" s="16"/>
      <c r="CD39" s="16"/>
    </row>
    <row r="40" spans="1:82" x14ac:dyDescent="0.2">
      <c r="A40" s="3" t="s">
        <v>2</v>
      </c>
      <c r="B40" s="3" t="s">
        <v>4</v>
      </c>
      <c r="C40" s="3"/>
      <c r="D40" s="3"/>
      <c r="E40" s="3"/>
      <c r="F40" s="3"/>
      <c r="G40" s="3"/>
      <c r="H40" s="12"/>
      <c r="I40" s="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AM40" s="16"/>
      <c r="AN40" s="19">
        <v>0.2</v>
      </c>
      <c r="AO40" s="17">
        <v>1</v>
      </c>
      <c r="AP40" s="17">
        <v>1</v>
      </c>
      <c r="AQ40" s="17">
        <v>1</v>
      </c>
      <c r="AR40" s="17">
        <v>1</v>
      </c>
      <c r="AS40" s="17">
        <v>1</v>
      </c>
      <c r="AT40" s="17">
        <v>1</v>
      </c>
      <c r="AU40" s="17">
        <v>1</v>
      </c>
      <c r="AV40" s="17">
        <v>1</v>
      </c>
      <c r="AW40" s="17">
        <v>1</v>
      </c>
      <c r="AX40" s="53">
        <v>0.66700000000000004</v>
      </c>
      <c r="AY40" s="53">
        <v>0.75950000000000006</v>
      </c>
      <c r="AZ40" s="16"/>
      <c r="BA40" s="15">
        <v>1</v>
      </c>
      <c r="BB40" s="15">
        <v>1</v>
      </c>
      <c r="BC40" s="15">
        <v>1</v>
      </c>
      <c r="BD40" s="15">
        <v>1</v>
      </c>
      <c r="BE40" s="15">
        <v>0</v>
      </c>
      <c r="BF40" s="15">
        <v>0</v>
      </c>
      <c r="BH40" s="55">
        <v>1</v>
      </c>
      <c r="BI40" s="56">
        <f>BI39*$BJ$37</f>
        <v>0.72900000000000009</v>
      </c>
      <c r="BS40" s="16"/>
      <c r="BT40" s="16"/>
      <c r="BU40" s="16"/>
      <c r="BV40" s="16"/>
      <c r="BW40" s="16"/>
      <c r="BY40" s="16" cm="1">
        <f t="array" ref="BY40:CD41">TRANSPOSE(_xlfn.ANCHORARRAY(AX37)-_xlfn.ANCHORARRAY(AN51))</f>
        <v>0.46699999999999997</v>
      </c>
      <c r="BZ40" s="16">
        <v>0.8</v>
      </c>
      <c r="CA40" s="16">
        <v>0.8</v>
      </c>
      <c r="CB40" s="16">
        <v>0.56700000000000006</v>
      </c>
      <c r="CC40" s="16">
        <v>0.23365999999999995</v>
      </c>
      <c r="CD40" s="16">
        <v>3.2999999999996921E-4</v>
      </c>
    </row>
    <row r="41" spans="1:82" x14ac:dyDescent="0.2">
      <c r="A41" s="3" t="s">
        <v>2</v>
      </c>
      <c r="B41" s="3" t="s">
        <v>5</v>
      </c>
      <c r="C41" s="3"/>
      <c r="D41" s="3"/>
      <c r="E41" s="3"/>
      <c r="F41" s="3"/>
      <c r="G41" s="3"/>
      <c r="H41" s="12"/>
      <c r="I41" s="3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AM41" s="16"/>
      <c r="AN41" s="19">
        <v>0.3</v>
      </c>
      <c r="AO41" s="17">
        <v>1</v>
      </c>
      <c r="AP41" s="17">
        <v>1</v>
      </c>
      <c r="AQ41" s="17">
        <v>1</v>
      </c>
      <c r="AR41" s="17">
        <v>1</v>
      </c>
      <c r="AS41" s="17">
        <v>1</v>
      </c>
      <c r="AT41" s="17">
        <v>1</v>
      </c>
      <c r="AU41" s="17">
        <v>1</v>
      </c>
      <c r="AV41" s="17">
        <v>1</v>
      </c>
      <c r="AW41" s="17">
        <v>1</v>
      </c>
      <c r="AX41" s="53">
        <v>0.33365999999999996</v>
      </c>
      <c r="AY41" s="53">
        <v>5.0000000000105516E-5</v>
      </c>
      <c r="AZ41" s="16"/>
      <c r="BA41" s="15">
        <v>1</v>
      </c>
      <c r="BB41" s="15">
        <v>1</v>
      </c>
      <c r="BC41" s="15">
        <v>1</v>
      </c>
      <c r="BD41" s="15">
        <v>1</v>
      </c>
      <c r="BE41" s="15">
        <v>1</v>
      </c>
      <c r="BF41" s="15">
        <v>0</v>
      </c>
      <c r="BH41" s="55">
        <v>1</v>
      </c>
      <c r="BI41" s="56">
        <f>BI40*$BJ$37</f>
        <v>0.65610000000000013</v>
      </c>
      <c r="BS41" s="16"/>
      <c r="BT41" s="16"/>
      <c r="BU41" s="16"/>
      <c r="BV41" s="16"/>
      <c r="BW41" s="16"/>
      <c r="BY41" s="16">
        <v>9.4999999999999973E-2</v>
      </c>
      <c r="BZ41" s="16">
        <v>0.84499999999999997</v>
      </c>
      <c r="CA41" s="16">
        <v>0</v>
      </c>
      <c r="CB41" s="16">
        <v>0.75950000000000006</v>
      </c>
      <c r="CC41" s="16">
        <v>5.0000000000105516E-5</v>
      </c>
      <c r="CD41" s="16">
        <v>2.4500000000016176E-4</v>
      </c>
    </row>
    <row r="42" spans="1:82" x14ac:dyDescent="0.2">
      <c r="A42" s="3" t="s">
        <v>2</v>
      </c>
      <c r="B42" s="3" t="s">
        <v>6</v>
      </c>
      <c r="C42" s="3"/>
      <c r="D42" s="3"/>
      <c r="E42" s="3"/>
      <c r="F42" s="3"/>
      <c r="G42" s="3"/>
      <c r="H42" s="12"/>
      <c r="I42" s="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M42" s="16"/>
      <c r="AN42" s="19">
        <v>0.2</v>
      </c>
      <c r="AO42" s="17">
        <v>1</v>
      </c>
      <c r="AP42" s="17">
        <v>1</v>
      </c>
      <c r="AQ42" s="17">
        <v>1</v>
      </c>
      <c r="AR42" s="17">
        <v>1</v>
      </c>
      <c r="AS42" s="17">
        <v>1</v>
      </c>
      <c r="AT42" s="17">
        <v>1</v>
      </c>
      <c r="AU42" s="17">
        <v>1</v>
      </c>
      <c r="AV42" s="17">
        <v>1</v>
      </c>
      <c r="AW42" s="17">
        <v>1</v>
      </c>
      <c r="AX42" s="53">
        <v>0.10032999999999997</v>
      </c>
      <c r="AY42" s="53">
        <v>2.4500000000016176E-4</v>
      </c>
      <c r="AZ42" s="16"/>
      <c r="BA42" s="15">
        <v>1</v>
      </c>
      <c r="BB42" s="15">
        <v>1</v>
      </c>
      <c r="BC42" s="15">
        <v>1</v>
      </c>
      <c r="BD42" s="15">
        <v>1</v>
      </c>
      <c r="BE42" s="15">
        <v>1</v>
      </c>
      <c r="BF42" s="15">
        <v>1</v>
      </c>
      <c r="BH42" s="55">
        <v>1</v>
      </c>
      <c r="BI42" s="56">
        <f>BI41*$BJ$37</f>
        <v>0.59049000000000018</v>
      </c>
      <c r="BS42" s="16"/>
      <c r="BT42" s="16"/>
      <c r="BU42" s="16"/>
      <c r="BV42" s="16"/>
      <c r="BW42" s="16"/>
      <c r="BY42" s="16" t="s">
        <v>106</v>
      </c>
      <c r="BZ42" s="16"/>
      <c r="CA42" s="16"/>
      <c r="CB42" s="16"/>
      <c r="CC42" s="16"/>
      <c r="CD42" s="16"/>
    </row>
    <row r="43" spans="1:82" x14ac:dyDescent="0.2">
      <c r="A43" s="3"/>
      <c r="B43" s="3"/>
      <c r="C43" s="3"/>
      <c r="D43" s="3"/>
      <c r="E43" s="3"/>
      <c r="F43" s="3"/>
      <c r="G43" s="3"/>
      <c r="H43" s="12"/>
      <c r="I43" s="3"/>
      <c r="J43" s="30" t="s">
        <v>108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 t="s">
        <v>109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30" t="s">
        <v>81</v>
      </c>
      <c r="AO43" t="s">
        <v>151</v>
      </c>
      <c r="AP43" s="30" t="s">
        <v>82</v>
      </c>
      <c r="AQ43" t="s">
        <v>151</v>
      </c>
      <c r="AR43" s="13" t="s">
        <v>83</v>
      </c>
      <c r="AS43" t="s">
        <v>151</v>
      </c>
      <c r="AT43" s="30" t="s">
        <v>84</v>
      </c>
      <c r="AU43" s="59" t="s">
        <v>151</v>
      </c>
      <c r="AV43" s="57" t="s">
        <v>85</v>
      </c>
      <c r="AW43" s="59" t="s">
        <v>151</v>
      </c>
      <c r="AX43" s="16"/>
      <c r="AY43" s="16"/>
      <c r="AZ43" s="16"/>
      <c r="BA43" s="13" t="s">
        <v>144</v>
      </c>
      <c r="BS43" s="16"/>
      <c r="BT43" s="16"/>
      <c r="BU43" s="16"/>
      <c r="BV43" s="16"/>
      <c r="BW43" s="16"/>
      <c r="BY43" s="16" cm="1">
        <f t="array" ref="BY43:CD43">TRANSPOSE(AT51:AT56-AB44:AB49)</f>
        <v>0.66700000000000004</v>
      </c>
      <c r="BZ43" s="16">
        <v>0.93300000000000005</v>
      </c>
      <c r="CA43" s="16">
        <v>0.6</v>
      </c>
      <c r="CB43" s="16">
        <v>0.36699999999999999</v>
      </c>
      <c r="CC43" s="16">
        <v>0.26665999999999995</v>
      </c>
      <c r="CD43" s="16">
        <v>0.36666999999999994</v>
      </c>
    </row>
    <row r="44" spans="1:82" x14ac:dyDescent="0.2">
      <c r="A44" s="3" t="s">
        <v>1</v>
      </c>
      <c r="B44" s="3" t="s">
        <v>4</v>
      </c>
      <c r="C44" s="3"/>
      <c r="D44" s="3"/>
      <c r="E44" s="3"/>
      <c r="F44" s="3"/>
      <c r="G44" s="3" t="s">
        <v>110</v>
      </c>
      <c r="H44" s="12"/>
      <c r="I44" s="3"/>
      <c r="J44" s="28">
        <v>0.3</v>
      </c>
      <c r="K44" s="28">
        <v>9.7669999999999995</v>
      </c>
      <c r="L44" s="28">
        <v>0</v>
      </c>
      <c r="M44" s="28">
        <v>-6.7000000000000004E-2</v>
      </c>
      <c r="N44" s="28">
        <v>0</v>
      </c>
      <c r="O44" s="28">
        <v>0</v>
      </c>
      <c r="P44" s="28">
        <v>6.5954050000000004</v>
      </c>
      <c r="Q44" s="28">
        <v>0.40500000000000003</v>
      </c>
      <c r="R44" s="28">
        <v>5</v>
      </c>
      <c r="S44" s="28">
        <v>0</v>
      </c>
      <c r="T44" s="28">
        <v>0</v>
      </c>
      <c r="U44" s="28">
        <v>0</v>
      </c>
      <c r="V44" s="28">
        <v>0.5</v>
      </c>
      <c r="W44" s="28">
        <v>8.0782278000000005</v>
      </c>
      <c r="X44" s="16"/>
      <c r="Y44" s="28">
        <v>0.3</v>
      </c>
      <c r="Z44" s="28">
        <v>9.7669999999999995</v>
      </c>
      <c r="AA44" s="28">
        <v>0</v>
      </c>
      <c r="AB44" s="28">
        <v>-6.7000000000000004E-2</v>
      </c>
      <c r="AC44" s="28">
        <v>0</v>
      </c>
      <c r="AD44" s="28">
        <v>0</v>
      </c>
      <c r="AE44" s="28">
        <v>6.5954050000000004</v>
      </c>
      <c r="AF44" s="28">
        <v>0.40500000000000003</v>
      </c>
      <c r="AG44" s="28">
        <v>5</v>
      </c>
      <c r="AH44" s="28">
        <v>0</v>
      </c>
      <c r="AI44" s="28">
        <v>0</v>
      </c>
      <c r="AJ44" s="28">
        <v>0</v>
      </c>
      <c r="AK44" s="28">
        <v>0.5</v>
      </c>
      <c r="AL44" s="28">
        <v>8.0782278000000005</v>
      </c>
      <c r="AM44" s="16"/>
      <c r="AN44" s="17">
        <v>0.1</v>
      </c>
      <c r="AO44" s="17">
        <v>0</v>
      </c>
      <c r="AP44" s="17">
        <v>0.9</v>
      </c>
      <c r="AQ44" s="17">
        <v>0.99</v>
      </c>
      <c r="AR44" s="17">
        <v>0.5</v>
      </c>
      <c r="AS44" s="17">
        <v>0.5</v>
      </c>
      <c r="AT44" s="17">
        <v>0.6</v>
      </c>
      <c r="AU44" s="17">
        <v>0.8</v>
      </c>
      <c r="AV44" s="58">
        <v>-0.6</v>
      </c>
      <c r="AW44" s="58">
        <v>-0.8</v>
      </c>
      <c r="AX44" s="16"/>
      <c r="AY44" s="16"/>
      <c r="AZ44" s="16"/>
      <c r="BA44" s="15">
        <v>1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S44" s="16"/>
      <c r="BT44" s="16"/>
      <c r="BU44" s="16"/>
      <c r="BV44" s="16"/>
      <c r="BW44" s="16"/>
      <c r="BX44" s="16"/>
      <c r="BY44" s="16" cm="1">
        <f t="array" ref="BY44:CD44">TRANSPOSE(AU51:AU56-AF44:AF49)</f>
        <v>0.39500000000000002</v>
      </c>
      <c r="BZ44" s="16">
        <v>1.6</v>
      </c>
      <c r="CA44" s="16">
        <v>0</v>
      </c>
      <c r="CB44" s="16">
        <v>1.6</v>
      </c>
      <c r="CC44" s="16">
        <v>7.7000000000000068E-2</v>
      </c>
      <c r="CD44" s="16">
        <v>0.83300000000000007</v>
      </c>
    </row>
    <row r="45" spans="1:82" x14ac:dyDescent="0.2">
      <c r="A45" s="3" t="s">
        <v>1</v>
      </c>
      <c r="B45" s="3" t="s">
        <v>5</v>
      </c>
      <c r="C45" s="3"/>
      <c r="D45" s="3"/>
      <c r="E45" s="3"/>
      <c r="F45" s="3"/>
      <c r="G45" s="3"/>
      <c r="H45" s="12"/>
      <c r="I45" s="3"/>
      <c r="J45" s="28">
        <v>0.6</v>
      </c>
      <c r="K45" s="28">
        <v>7.7329999999999997</v>
      </c>
      <c r="L45" s="28">
        <v>0</v>
      </c>
      <c r="M45" s="28">
        <v>-0.33300000000000002</v>
      </c>
      <c r="N45" s="28">
        <v>0</v>
      </c>
      <c r="O45" s="28">
        <v>0</v>
      </c>
      <c r="P45" s="28">
        <v>5.3992000000000004</v>
      </c>
      <c r="Q45" s="28">
        <v>-0.8</v>
      </c>
      <c r="R45" s="28">
        <v>3</v>
      </c>
      <c r="S45" s="28">
        <v>0</v>
      </c>
      <c r="T45" s="28">
        <v>0</v>
      </c>
      <c r="U45" s="28">
        <v>0</v>
      </c>
      <c r="V45" s="28">
        <v>1</v>
      </c>
      <c r="W45" s="28">
        <v>7.4991111000000004</v>
      </c>
      <c r="X45" s="16"/>
      <c r="Y45" s="28">
        <v>0.6</v>
      </c>
      <c r="Z45" s="28">
        <v>7.7329999999999997</v>
      </c>
      <c r="AA45" s="28">
        <v>0</v>
      </c>
      <c r="AB45" s="28">
        <v>-0.33300000000000002</v>
      </c>
      <c r="AC45" s="28">
        <v>0</v>
      </c>
      <c r="AD45" s="28">
        <v>0</v>
      </c>
      <c r="AE45" s="28">
        <v>5.3992000000000004</v>
      </c>
      <c r="AF45" s="28">
        <v>-0.8</v>
      </c>
      <c r="AG45" s="28">
        <v>3</v>
      </c>
      <c r="AH45" s="28">
        <v>0</v>
      </c>
      <c r="AI45" s="28">
        <v>0</v>
      </c>
      <c r="AJ45" s="28">
        <v>0</v>
      </c>
      <c r="AK45" s="28">
        <v>1</v>
      </c>
      <c r="AL45" s="28">
        <v>7.4991111000000004</v>
      </c>
      <c r="AM45" s="16"/>
      <c r="AN45" s="17">
        <v>0.1</v>
      </c>
      <c r="AO45" s="17">
        <v>0</v>
      </c>
      <c r="AP45" s="17">
        <v>0.9</v>
      </c>
      <c r="AQ45" s="17">
        <v>0.99</v>
      </c>
      <c r="AR45" s="17">
        <v>0.5</v>
      </c>
      <c r="AS45" s="17">
        <v>0.5</v>
      </c>
      <c r="AT45" s="17">
        <v>0.6</v>
      </c>
      <c r="AU45" s="17">
        <v>0.8</v>
      </c>
      <c r="AV45" s="58">
        <v>-0.6</v>
      </c>
      <c r="AW45" s="58">
        <v>-0.8</v>
      </c>
      <c r="AX45" s="16"/>
      <c r="AY45" s="16"/>
      <c r="AZ45" s="16"/>
      <c r="BA45" s="15">
        <v>1</v>
      </c>
      <c r="BB45" s="15">
        <v>1</v>
      </c>
      <c r="BC45" s="15">
        <v>0</v>
      </c>
      <c r="BD45" s="15">
        <v>0</v>
      </c>
      <c r="BE45" s="15">
        <v>0</v>
      </c>
      <c r="BF45" s="15">
        <v>0</v>
      </c>
      <c r="BP45" s="16"/>
      <c r="BS45" s="16"/>
      <c r="BT45" s="16"/>
      <c r="BU45" s="16"/>
      <c r="BV45" s="16"/>
      <c r="BW45" s="16"/>
      <c r="BX45" s="16"/>
      <c r="BY45" s="16" t="s">
        <v>107</v>
      </c>
      <c r="BZ45" s="16"/>
      <c r="CA45" s="16"/>
      <c r="CB45" s="16"/>
      <c r="CC45" s="16"/>
      <c r="CD45" s="16"/>
    </row>
    <row r="46" spans="1:82" x14ac:dyDescent="0.2">
      <c r="A46" s="3" t="s">
        <v>1</v>
      </c>
      <c r="B46" s="3" t="s">
        <v>6</v>
      </c>
      <c r="C46" s="3"/>
      <c r="D46" s="3"/>
      <c r="E46" s="3"/>
      <c r="F46" s="3"/>
      <c r="G46" s="3"/>
      <c r="H46" s="12"/>
      <c r="I46" s="3"/>
      <c r="J46" s="28">
        <v>0.3</v>
      </c>
      <c r="K46" s="28">
        <v>9.6999999999999993</v>
      </c>
      <c r="L46" s="28">
        <v>0</v>
      </c>
      <c r="M46" s="28">
        <v>0</v>
      </c>
      <c r="N46" s="28">
        <v>0</v>
      </c>
      <c r="O46" s="28">
        <v>0</v>
      </c>
      <c r="P46" s="28">
        <v>7.2008000000000001</v>
      </c>
      <c r="Q46" s="28">
        <v>0.8</v>
      </c>
      <c r="R46" s="28">
        <v>5</v>
      </c>
      <c r="S46" s="28">
        <v>0</v>
      </c>
      <c r="T46" s="28">
        <v>0</v>
      </c>
      <c r="U46" s="28">
        <v>0</v>
      </c>
      <c r="V46" s="28">
        <v>2</v>
      </c>
      <c r="W46" s="28">
        <v>11.000889000000001</v>
      </c>
      <c r="X46" s="16"/>
      <c r="Y46" s="28">
        <v>0.3</v>
      </c>
      <c r="Z46" s="28">
        <v>9.6999999999999993</v>
      </c>
      <c r="AA46" s="28">
        <v>0</v>
      </c>
      <c r="AB46" s="28">
        <v>0</v>
      </c>
      <c r="AC46" s="28">
        <v>0</v>
      </c>
      <c r="AD46" s="28">
        <v>0</v>
      </c>
      <c r="AE46" s="28">
        <v>7.2008000000000001</v>
      </c>
      <c r="AF46" s="28">
        <v>0.8</v>
      </c>
      <c r="AG46" s="28">
        <v>5</v>
      </c>
      <c r="AH46" s="28">
        <v>0</v>
      </c>
      <c r="AI46" s="28">
        <v>0</v>
      </c>
      <c r="AJ46" s="28">
        <v>0</v>
      </c>
      <c r="AK46" s="28">
        <v>2</v>
      </c>
      <c r="AL46" s="28">
        <v>11.000889000000001</v>
      </c>
      <c r="AM46" s="16"/>
      <c r="AN46" s="17">
        <v>0.1</v>
      </c>
      <c r="AO46" s="17">
        <v>0</v>
      </c>
      <c r="AP46" s="17">
        <v>0.9</v>
      </c>
      <c r="AQ46" s="17">
        <v>0.99</v>
      </c>
      <c r="AR46" s="17">
        <v>0.5</v>
      </c>
      <c r="AS46" s="17">
        <v>0.5</v>
      </c>
      <c r="AT46" s="17">
        <v>0.6</v>
      </c>
      <c r="AU46" s="17">
        <v>0.8</v>
      </c>
      <c r="AV46" s="58">
        <v>-0.6</v>
      </c>
      <c r="AW46" s="58">
        <v>-0.8</v>
      </c>
      <c r="AX46" s="16"/>
      <c r="AY46" s="16"/>
      <c r="AZ46" s="16"/>
      <c r="BA46" s="15">
        <v>1</v>
      </c>
      <c r="BB46" s="15">
        <v>1</v>
      </c>
      <c r="BC46" s="15">
        <v>1</v>
      </c>
      <c r="BD46" s="15">
        <v>0</v>
      </c>
      <c r="BE46" s="15">
        <v>0</v>
      </c>
      <c r="BF46" s="15">
        <v>0</v>
      </c>
      <c r="BP46" s="16"/>
      <c r="BX46" s="16"/>
      <c r="BY46" s="16" cm="1">
        <f t="array" ref="BY46:CD46">TRANSPOSE(-AV51:AV56+AB44:AB49)</f>
        <v>0.53299999999999992</v>
      </c>
      <c r="BZ46" s="16">
        <v>0.26699999999999996</v>
      </c>
      <c r="CA46" s="16">
        <v>0.6</v>
      </c>
      <c r="CB46" s="16">
        <v>0.83299999999999996</v>
      </c>
      <c r="CC46" s="16">
        <v>0.93334000000000006</v>
      </c>
      <c r="CD46" s="16">
        <v>0.83333000000000002</v>
      </c>
    </row>
    <row r="47" spans="1:82" x14ac:dyDescent="0.2">
      <c r="A47" s="3" t="s">
        <v>2</v>
      </c>
      <c r="B47" s="3" t="s">
        <v>4</v>
      </c>
      <c r="C47" s="3"/>
      <c r="D47" s="3"/>
      <c r="E47" s="3"/>
      <c r="F47" s="3"/>
      <c r="G47" s="3"/>
      <c r="H47" s="12"/>
      <c r="I47" s="3"/>
      <c r="J47" s="28">
        <v>0.6</v>
      </c>
      <c r="K47" s="28">
        <v>9.7666933</v>
      </c>
      <c r="L47" s="28">
        <v>0</v>
      </c>
      <c r="M47" s="28">
        <v>0.23300000000000001</v>
      </c>
      <c r="N47" s="28">
        <v>0</v>
      </c>
      <c r="O47" s="28">
        <v>0</v>
      </c>
      <c r="P47" s="28">
        <v>1.7991999999999999</v>
      </c>
      <c r="Q47" s="28">
        <v>-0.8</v>
      </c>
      <c r="R47" s="28">
        <v>0</v>
      </c>
      <c r="S47" s="28">
        <v>0</v>
      </c>
      <c r="T47" s="28">
        <v>1</v>
      </c>
      <c r="U47" s="28">
        <v>0</v>
      </c>
      <c r="V47" s="28">
        <v>0.5</v>
      </c>
      <c r="W47" s="28">
        <v>2.7491110999999999</v>
      </c>
      <c r="X47" s="16"/>
      <c r="Y47" s="28">
        <v>0.6</v>
      </c>
      <c r="Z47" s="28">
        <v>9.7666933</v>
      </c>
      <c r="AA47" s="28">
        <v>0</v>
      </c>
      <c r="AB47" s="28">
        <v>0.23300000000000001</v>
      </c>
      <c r="AC47" s="28">
        <v>0</v>
      </c>
      <c r="AD47" s="28">
        <v>0</v>
      </c>
      <c r="AE47" s="28">
        <v>1.7991999999999999</v>
      </c>
      <c r="AF47" s="28">
        <v>-0.8</v>
      </c>
      <c r="AG47" s="28">
        <v>0</v>
      </c>
      <c r="AH47" s="28">
        <v>0</v>
      </c>
      <c r="AI47" s="28">
        <v>1</v>
      </c>
      <c r="AJ47" s="28">
        <v>0</v>
      </c>
      <c r="AK47" s="28">
        <v>0.5</v>
      </c>
      <c r="AL47" s="28">
        <v>2.7491110999999999</v>
      </c>
      <c r="AM47" s="16"/>
      <c r="AN47" s="17">
        <v>0.1</v>
      </c>
      <c r="AO47" s="17">
        <v>0</v>
      </c>
      <c r="AP47" s="17">
        <v>0.9</v>
      </c>
      <c r="AQ47" s="17">
        <v>0.99</v>
      </c>
      <c r="AR47" s="17">
        <v>0.5</v>
      </c>
      <c r="AS47" s="17">
        <v>0.5</v>
      </c>
      <c r="AT47" s="17">
        <v>0.6</v>
      </c>
      <c r="AU47" s="17">
        <v>0.8</v>
      </c>
      <c r="AV47" s="58">
        <v>-0.6</v>
      </c>
      <c r="AW47" s="58">
        <v>-0.8</v>
      </c>
      <c r="AX47" s="16"/>
      <c r="AY47" s="16"/>
      <c r="AZ47" s="16"/>
      <c r="BA47" s="15">
        <v>1</v>
      </c>
      <c r="BB47" s="15">
        <v>1</v>
      </c>
      <c r="BC47" s="15">
        <v>1</v>
      </c>
      <c r="BD47" s="15">
        <v>1</v>
      </c>
      <c r="BE47" s="15">
        <v>0</v>
      </c>
      <c r="BF47" s="15">
        <v>0</v>
      </c>
      <c r="BP47" s="16"/>
      <c r="BX47" s="16"/>
      <c r="BY47" s="16" cm="1">
        <f t="array" ref="BY47:CD47">TRANSPOSE(-AW51:AW56+AF44:AF49)</f>
        <v>1.2050000000000001</v>
      </c>
      <c r="BZ47" s="16">
        <v>0</v>
      </c>
      <c r="CA47" s="16">
        <v>1.6</v>
      </c>
      <c r="CB47" s="16">
        <v>0</v>
      </c>
      <c r="CC47" s="16">
        <v>1.5230000000000001</v>
      </c>
      <c r="CD47" s="16">
        <v>0.76700000000000002</v>
      </c>
    </row>
    <row r="48" spans="1:82" x14ac:dyDescent="0.2">
      <c r="A48" s="3" t="s">
        <v>2</v>
      </c>
      <c r="B48" s="3" t="s">
        <v>5</v>
      </c>
      <c r="C48" s="3"/>
      <c r="D48" s="3"/>
      <c r="E48" s="3"/>
      <c r="F48" s="3"/>
      <c r="G48" s="3"/>
      <c r="H48" s="12"/>
      <c r="I48" s="3"/>
      <c r="J48" s="28">
        <v>0.9</v>
      </c>
      <c r="K48" s="28">
        <v>9.7666933</v>
      </c>
      <c r="L48" s="28">
        <v>0</v>
      </c>
      <c r="M48" s="28">
        <v>0.33334000000000003</v>
      </c>
      <c r="N48" s="28">
        <v>0</v>
      </c>
      <c r="O48" s="28">
        <v>0</v>
      </c>
      <c r="P48" s="28">
        <v>0.27700000000000002</v>
      </c>
      <c r="Q48" s="28">
        <v>0.72299999999999998</v>
      </c>
      <c r="R48" s="28">
        <v>0</v>
      </c>
      <c r="S48" s="28">
        <v>0</v>
      </c>
      <c r="T48" s="28">
        <v>5</v>
      </c>
      <c r="U48" s="28">
        <v>0</v>
      </c>
      <c r="V48" s="28">
        <v>1</v>
      </c>
      <c r="W48" s="28">
        <v>1.8069999999999999</v>
      </c>
      <c r="X48" s="16"/>
      <c r="Y48" s="28">
        <v>0.9</v>
      </c>
      <c r="Z48" s="28">
        <v>9.7666933</v>
      </c>
      <c r="AA48" s="28">
        <v>0</v>
      </c>
      <c r="AB48" s="28">
        <v>0.33334000000000003</v>
      </c>
      <c r="AC48" s="28">
        <v>0</v>
      </c>
      <c r="AD48" s="28">
        <v>0</v>
      </c>
      <c r="AE48" s="28">
        <v>0.27700000000000002</v>
      </c>
      <c r="AF48" s="28">
        <v>0.72299999999999998</v>
      </c>
      <c r="AG48" s="28">
        <v>0</v>
      </c>
      <c r="AH48" s="28">
        <v>0</v>
      </c>
      <c r="AI48" s="28">
        <v>5</v>
      </c>
      <c r="AJ48" s="28">
        <v>0</v>
      </c>
      <c r="AK48" s="28">
        <v>1</v>
      </c>
      <c r="AL48" s="28">
        <v>1.8069999999999999</v>
      </c>
      <c r="AM48" s="16"/>
      <c r="AN48" s="17">
        <v>0.1</v>
      </c>
      <c r="AO48" s="17">
        <v>0</v>
      </c>
      <c r="AP48" s="17">
        <v>0.9</v>
      </c>
      <c r="AQ48" s="17">
        <v>0.99</v>
      </c>
      <c r="AR48" s="17">
        <v>0.5</v>
      </c>
      <c r="AS48" s="17">
        <v>0.5</v>
      </c>
      <c r="AT48" s="17">
        <v>0.6</v>
      </c>
      <c r="AU48" s="17">
        <v>0.8</v>
      </c>
      <c r="AV48" s="58">
        <v>-0.6</v>
      </c>
      <c r="AW48" s="58">
        <v>-0.8</v>
      </c>
      <c r="AX48" s="16"/>
      <c r="AY48" s="16"/>
      <c r="AZ48" s="16"/>
      <c r="BA48" s="15">
        <v>1</v>
      </c>
      <c r="BB48" s="15">
        <v>1</v>
      </c>
      <c r="BC48" s="15">
        <v>1</v>
      </c>
      <c r="BD48" s="15">
        <v>1</v>
      </c>
      <c r="BE48" s="15">
        <v>1</v>
      </c>
      <c r="BF48" s="15">
        <v>0</v>
      </c>
      <c r="BP48" s="16"/>
      <c r="BX48" s="16"/>
      <c r="BY48" s="44"/>
    </row>
    <row r="49" spans="1:77" x14ac:dyDescent="0.2">
      <c r="A49" s="3" t="s">
        <v>2</v>
      </c>
      <c r="B49" s="3" t="s">
        <v>6</v>
      </c>
      <c r="C49" s="3"/>
      <c r="D49" s="3"/>
      <c r="E49" s="3"/>
      <c r="F49" s="3"/>
      <c r="G49" s="3"/>
      <c r="H49" s="12"/>
      <c r="I49" s="3"/>
      <c r="J49" s="28">
        <v>0.6</v>
      </c>
      <c r="K49" s="28">
        <v>9.7666933</v>
      </c>
      <c r="L49" s="28">
        <v>0</v>
      </c>
      <c r="M49" s="28">
        <v>0.23333000000000001</v>
      </c>
      <c r="N49" s="28">
        <v>0</v>
      </c>
      <c r="O49" s="28">
        <v>0</v>
      </c>
      <c r="P49" s="28">
        <v>2.032</v>
      </c>
      <c r="Q49" s="28">
        <v>-3.3000000000000002E-2</v>
      </c>
      <c r="R49" s="28">
        <v>0</v>
      </c>
      <c r="S49" s="28">
        <v>0</v>
      </c>
      <c r="T49" s="28">
        <v>1</v>
      </c>
      <c r="U49" s="28">
        <v>0</v>
      </c>
      <c r="V49" s="28">
        <v>2</v>
      </c>
      <c r="W49" s="28">
        <v>5.2590000000000003</v>
      </c>
      <c r="X49" s="16"/>
      <c r="Y49" s="28">
        <v>0.6</v>
      </c>
      <c r="Z49" s="28">
        <v>9.7666933</v>
      </c>
      <c r="AA49" s="28">
        <v>0</v>
      </c>
      <c r="AB49" s="28">
        <v>0.23333000000000001</v>
      </c>
      <c r="AC49" s="28">
        <v>0</v>
      </c>
      <c r="AD49" s="28">
        <v>0</v>
      </c>
      <c r="AE49" s="28">
        <v>2.032</v>
      </c>
      <c r="AF49" s="28">
        <v>-3.3000000000000002E-2</v>
      </c>
      <c r="AG49" s="28">
        <v>0</v>
      </c>
      <c r="AH49" s="28">
        <v>0</v>
      </c>
      <c r="AI49" s="28">
        <v>1</v>
      </c>
      <c r="AJ49" s="28">
        <v>0</v>
      </c>
      <c r="AK49" s="28">
        <v>2</v>
      </c>
      <c r="AL49" s="28">
        <v>5.2590000000000003</v>
      </c>
      <c r="AM49" s="16"/>
      <c r="AN49" s="17">
        <v>0.1</v>
      </c>
      <c r="AO49" s="17">
        <v>0</v>
      </c>
      <c r="AP49" s="17">
        <v>0.9</v>
      </c>
      <c r="AQ49" s="17">
        <v>0.99</v>
      </c>
      <c r="AR49" s="17">
        <v>0.5</v>
      </c>
      <c r="AS49" s="17">
        <v>0.5</v>
      </c>
      <c r="AT49" s="17">
        <v>0.6</v>
      </c>
      <c r="AU49" s="17">
        <v>0.8</v>
      </c>
      <c r="AV49" s="58">
        <v>-0.6</v>
      </c>
      <c r="AW49" s="58">
        <v>-0.8</v>
      </c>
      <c r="AX49" s="16"/>
      <c r="AY49" s="16"/>
      <c r="AZ49" s="16"/>
      <c r="BA49" s="15">
        <v>1</v>
      </c>
      <c r="BB49" s="15">
        <v>1</v>
      </c>
      <c r="BC49" s="15">
        <v>1</v>
      </c>
      <c r="BD49" s="15">
        <v>1</v>
      </c>
      <c r="BE49" s="15">
        <v>1</v>
      </c>
      <c r="BF49" s="15">
        <v>1</v>
      </c>
      <c r="BP49" s="16"/>
      <c r="BX49" s="16"/>
      <c r="BY49" s="13"/>
    </row>
    <row r="50" spans="1:77" x14ac:dyDescent="0.2">
      <c r="AN50" s="30" t="s">
        <v>86</v>
      </c>
      <c r="AP50" s="13" t="s">
        <v>87</v>
      </c>
      <c r="AT50" s="30" t="s">
        <v>88</v>
      </c>
      <c r="AV50" s="30" t="s">
        <v>89</v>
      </c>
      <c r="AW50" s="30"/>
      <c r="BY50" s="44"/>
    </row>
    <row r="51" spans="1:77" x14ac:dyDescent="0.2">
      <c r="A51" s="3" t="s">
        <v>1</v>
      </c>
      <c r="B51" s="3" t="s">
        <v>4</v>
      </c>
      <c r="AN51" s="40" cm="1">
        <f t="array" ref="AN51:AO56">AN44:AO49*$AX$35:$AY$35</f>
        <v>0.1</v>
      </c>
      <c r="AO51" s="40">
        <v>0</v>
      </c>
      <c r="AP51" s="40" cm="1">
        <f t="array" ref="AP51:AQ56">AP44:AQ49*$AX$35:$AY$35</f>
        <v>0.9</v>
      </c>
      <c r="AQ51" s="60">
        <v>0.99</v>
      </c>
      <c r="AR51" s="40" cm="1">
        <f t="array" ref="AR51:AS56">AR44:AS49*$AX$35:$AY$35</f>
        <v>0.5</v>
      </c>
      <c r="AS51" s="60">
        <v>0.5</v>
      </c>
      <c r="AT51" s="40" cm="1">
        <f t="array" ref="AT51:AU56">AT44:AU49*$AX$35:$AY$35</f>
        <v>0.6</v>
      </c>
      <c r="AU51" s="40">
        <v>0.8</v>
      </c>
      <c r="AV51" s="40" cm="1">
        <f t="array" ref="AV51:AW56">AV44:AW49*$AX$35:$AY$35</f>
        <v>-0.6</v>
      </c>
      <c r="AW51" s="40">
        <v>-0.8</v>
      </c>
      <c r="BY51" s="13"/>
    </row>
    <row r="52" spans="1:77" x14ac:dyDescent="0.2">
      <c r="A52" s="3" t="s">
        <v>1</v>
      </c>
      <c r="B52" s="3" t="s">
        <v>5</v>
      </c>
      <c r="AN52" s="40">
        <v>0.1</v>
      </c>
      <c r="AO52" s="40">
        <v>0</v>
      </c>
      <c r="AP52" s="40">
        <v>0.9</v>
      </c>
      <c r="AQ52" s="60">
        <v>0.99</v>
      </c>
      <c r="AR52" s="40">
        <v>0.5</v>
      </c>
      <c r="AS52" s="60">
        <v>0.5</v>
      </c>
      <c r="AT52" s="40">
        <v>0.6</v>
      </c>
      <c r="AU52" s="40">
        <v>0.8</v>
      </c>
      <c r="AV52" s="40">
        <v>-0.6</v>
      </c>
      <c r="AW52" s="40">
        <v>-0.8</v>
      </c>
      <c r="BY52" s="44"/>
    </row>
    <row r="53" spans="1:77" x14ac:dyDescent="0.2">
      <c r="A53" s="3" t="s">
        <v>1</v>
      </c>
      <c r="B53" s="3" t="s">
        <v>6</v>
      </c>
      <c r="AN53" s="40">
        <v>0.1</v>
      </c>
      <c r="AO53" s="40">
        <v>0</v>
      </c>
      <c r="AP53" s="40">
        <v>0.9</v>
      </c>
      <c r="AQ53" s="60">
        <v>0.99</v>
      </c>
      <c r="AR53" s="40">
        <v>0.5</v>
      </c>
      <c r="AS53" s="60">
        <v>0.5</v>
      </c>
      <c r="AT53" s="40">
        <v>0.6</v>
      </c>
      <c r="AU53" s="40">
        <v>0.8</v>
      </c>
      <c r="AV53" s="40">
        <v>-0.6</v>
      </c>
      <c r="AW53" s="40">
        <v>-0.8</v>
      </c>
    </row>
    <row r="54" spans="1:77" x14ac:dyDescent="0.2">
      <c r="A54" s="3" t="s">
        <v>2</v>
      </c>
      <c r="B54" s="3" t="s">
        <v>4</v>
      </c>
      <c r="AN54" s="40">
        <v>0.1</v>
      </c>
      <c r="AO54" s="40">
        <v>0</v>
      </c>
      <c r="AP54" s="40">
        <v>0.9</v>
      </c>
      <c r="AQ54" s="60">
        <v>0.99</v>
      </c>
      <c r="AR54" s="40">
        <v>0.5</v>
      </c>
      <c r="AS54" s="60">
        <v>0.5</v>
      </c>
      <c r="AT54" s="40">
        <v>0.6</v>
      </c>
      <c r="AU54" s="40">
        <v>0.8</v>
      </c>
      <c r="AV54" s="40">
        <v>-0.6</v>
      </c>
      <c r="AW54" s="40">
        <v>-0.8</v>
      </c>
    </row>
    <row r="55" spans="1:77" x14ac:dyDescent="0.2">
      <c r="A55" s="3" t="s">
        <v>2</v>
      </c>
      <c r="B55" s="3" t="s">
        <v>5</v>
      </c>
      <c r="AN55" s="40">
        <v>0.1</v>
      </c>
      <c r="AO55" s="40">
        <v>0</v>
      </c>
      <c r="AP55" s="40">
        <v>0.9</v>
      </c>
      <c r="AQ55" s="60">
        <v>0.99</v>
      </c>
      <c r="AR55" s="40">
        <v>0.5</v>
      </c>
      <c r="AS55" s="60">
        <v>0.5</v>
      </c>
      <c r="AT55" s="40">
        <v>0.6</v>
      </c>
      <c r="AU55" s="40">
        <v>0.8</v>
      </c>
      <c r="AV55" s="40">
        <v>-0.6</v>
      </c>
      <c r="AW55" s="40">
        <v>-0.8</v>
      </c>
    </row>
    <row r="56" spans="1:77" x14ac:dyDescent="0.2">
      <c r="A56" s="3" t="s">
        <v>2</v>
      </c>
      <c r="B56" s="3" t="s">
        <v>6</v>
      </c>
      <c r="C56" s="3"/>
      <c r="D56" s="3"/>
      <c r="E56" s="3"/>
      <c r="F56" s="3"/>
      <c r="G56" s="3"/>
      <c r="H56" s="12"/>
      <c r="I56" s="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AN56" s="41">
        <v>0.1</v>
      </c>
      <c r="AO56" s="40">
        <v>0</v>
      </c>
      <c r="AP56" s="41">
        <v>0.9</v>
      </c>
      <c r="AQ56" s="41">
        <v>0.99</v>
      </c>
      <c r="AR56" s="41">
        <v>0.5</v>
      </c>
      <c r="AS56" s="41">
        <v>0.5</v>
      </c>
      <c r="AT56" s="41">
        <v>0.6</v>
      </c>
      <c r="AU56" s="41">
        <v>0.8</v>
      </c>
      <c r="AV56" s="41">
        <v>-0.6</v>
      </c>
      <c r="AW56" s="41">
        <v>-0.8</v>
      </c>
      <c r="AX56" s="16"/>
      <c r="AY56" s="16"/>
      <c r="BP56" s="16"/>
      <c r="BX56" s="16"/>
      <c r="BY56" s="16"/>
    </row>
    <row r="57" spans="1:77" x14ac:dyDescent="0.2">
      <c r="AN57" s="13" t="s">
        <v>147</v>
      </c>
    </row>
    <row r="58" spans="1:77" x14ac:dyDescent="0.2">
      <c r="A58" s="3" t="s">
        <v>1</v>
      </c>
      <c r="B58" s="3" t="s">
        <v>4</v>
      </c>
      <c r="C58" s="3"/>
      <c r="D58" s="3"/>
      <c r="E58" s="3"/>
      <c r="F58" s="3"/>
      <c r="G58" s="3"/>
      <c r="H58" s="12"/>
      <c r="I58" s="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AN58" s="17" cm="1">
        <f t="array" ref="AN58:AW63">MMULT(AN37:AW42,_xlfn.MUNIT(10)*AN74:AW74)</f>
        <v>0.30000000000000004</v>
      </c>
      <c r="AO58" s="19">
        <v>9.7666933</v>
      </c>
      <c r="AP58" s="19">
        <v>0</v>
      </c>
      <c r="AQ58" s="19">
        <v>7.2008000000000001</v>
      </c>
      <c r="AR58" s="19">
        <v>5</v>
      </c>
      <c r="AS58" s="41">
        <v>0</v>
      </c>
      <c r="AT58" s="41">
        <v>5</v>
      </c>
      <c r="AU58" s="41">
        <v>0</v>
      </c>
      <c r="AV58" s="41">
        <v>2</v>
      </c>
      <c r="AW58" s="41">
        <v>9999</v>
      </c>
      <c r="BL58" s="16"/>
      <c r="BM58" s="16"/>
      <c r="BN58" s="16"/>
      <c r="BO58" s="16"/>
      <c r="BP58" s="16"/>
      <c r="BX58" s="16"/>
      <c r="BY58" s="16"/>
    </row>
    <row r="59" spans="1:77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2"/>
      <c r="I59" s="3"/>
      <c r="AN59" s="19">
        <v>0.60000000000000009</v>
      </c>
      <c r="AO59" s="19">
        <v>9.7666933</v>
      </c>
      <c r="AP59" s="19">
        <v>0</v>
      </c>
      <c r="AQ59" s="19">
        <v>7.2008000000000001</v>
      </c>
      <c r="AR59" s="19">
        <v>5</v>
      </c>
      <c r="AS59" s="41">
        <v>0</v>
      </c>
      <c r="AT59" s="41">
        <v>5</v>
      </c>
      <c r="AU59" s="41">
        <v>0</v>
      </c>
      <c r="AV59" s="41">
        <v>2</v>
      </c>
      <c r="AW59" s="41">
        <v>9999</v>
      </c>
      <c r="BL59" s="16"/>
      <c r="BM59" s="16"/>
      <c r="BN59" s="16"/>
      <c r="BO59" s="16"/>
      <c r="BP59" s="16"/>
      <c r="BX59" s="16"/>
      <c r="BY59" s="16"/>
    </row>
    <row r="60" spans="1:77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2"/>
      <c r="I60" s="3"/>
      <c r="AN60" s="19">
        <v>0.30000000000000004</v>
      </c>
      <c r="AO60" s="19">
        <v>9.7666933</v>
      </c>
      <c r="AP60" s="19">
        <v>0</v>
      </c>
      <c r="AQ60" s="19">
        <v>7.2008000000000001</v>
      </c>
      <c r="AR60" s="19">
        <v>5</v>
      </c>
      <c r="AS60" s="41">
        <v>0</v>
      </c>
      <c r="AT60" s="41">
        <v>5</v>
      </c>
      <c r="AU60" s="41">
        <v>0</v>
      </c>
      <c r="AV60" s="41">
        <v>2</v>
      </c>
      <c r="AW60" s="41">
        <v>9999</v>
      </c>
      <c r="BL60" s="16"/>
      <c r="BM60" s="16"/>
      <c r="BN60" s="16"/>
      <c r="BO60" s="16"/>
      <c r="BP60" s="16"/>
      <c r="BR60" s="13"/>
      <c r="BX60" s="16"/>
      <c r="BY60" s="16"/>
    </row>
    <row r="61" spans="1:77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2"/>
      <c r="I61" s="3"/>
      <c r="AN61" s="19">
        <v>0.60000000000000009</v>
      </c>
      <c r="AO61" s="19">
        <v>9.7666933</v>
      </c>
      <c r="AP61" s="19">
        <v>0</v>
      </c>
      <c r="AQ61" s="19">
        <v>7.2008000000000001</v>
      </c>
      <c r="AR61" s="19">
        <v>5</v>
      </c>
      <c r="AS61" s="41">
        <v>0</v>
      </c>
      <c r="AT61" s="41">
        <v>5</v>
      </c>
      <c r="AU61" s="41">
        <v>0</v>
      </c>
      <c r="AV61" s="41">
        <v>2</v>
      </c>
      <c r="AW61" s="41">
        <v>9999</v>
      </c>
      <c r="BL61" s="16"/>
      <c r="BM61" s="16"/>
      <c r="BN61" s="16"/>
      <c r="BO61" s="16"/>
      <c r="BP61" s="16"/>
      <c r="BX61" s="16"/>
      <c r="BY61" s="16"/>
    </row>
    <row r="62" spans="1:77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2"/>
      <c r="I62" s="3"/>
      <c r="AN62" s="19">
        <v>0.89999999999999991</v>
      </c>
      <c r="AO62" s="19">
        <v>9.7666933</v>
      </c>
      <c r="AP62" s="19">
        <v>0</v>
      </c>
      <c r="AQ62" s="19">
        <v>7.2008000000000001</v>
      </c>
      <c r="AR62" s="19">
        <v>5</v>
      </c>
      <c r="AS62" s="41">
        <v>0</v>
      </c>
      <c r="AT62" s="41">
        <v>5</v>
      </c>
      <c r="AU62" s="41">
        <v>0</v>
      </c>
      <c r="AV62" s="41">
        <v>2</v>
      </c>
      <c r="AW62" s="41">
        <v>9999</v>
      </c>
      <c r="BD62" s="16"/>
      <c r="BE62" s="16"/>
      <c r="BF62" s="16"/>
      <c r="BG62" s="16"/>
      <c r="BH62" s="16"/>
      <c r="BJ62" s="16"/>
      <c r="BK62" s="16"/>
      <c r="BL62" s="16"/>
      <c r="BM62" s="16"/>
      <c r="BN62" s="16"/>
      <c r="BO62" s="16"/>
      <c r="BP62" s="16"/>
      <c r="BR62" s="16"/>
      <c r="BX62" s="16"/>
      <c r="BY62" s="16"/>
    </row>
    <row r="63" spans="1:77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2"/>
      <c r="I63" s="3"/>
      <c r="AN63" s="19">
        <v>0.60000000000000009</v>
      </c>
      <c r="AO63" s="19">
        <v>9.7666933</v>
      </c>
      <c r="AP63" s="19">
        <v>0</v>
      </c>
      <c r="AQ63" s="19">
        <v>7.2008000000000001</v>
      </c>
      <c r="AR63" s="19">
        <v>5</v>
      </c>
      <c r="AS63" s="41">
        <v>0</v>
      </c>
      <c r="AT63" s="41">
        <v>5</v>
      </c>
      <c r="AU63" s="41">
        <v>0</v>
      </c>
      <c r="AV63" s="41">
        <v>2</v>
      </c>
      <c r="AW63" s="41">
        <v>9999</v>
      </c>
      <c r="BD63" s="16"/>
      <c r="BE63" s="16"/>
      <c r="BF63" s="16"/>
      <c r="BG63" s="16"/>
      <c r="BH63" s="16"/>
      <c r="BJ63" s="16"/>
      <c r="BK63" s="16"/>
      <c r="BL63" s="16"/>
      <c r="BM63" s="16"/>
      <c r="BN63" s="16"/>
      <c r="BO63" s="16"/>
      <c r="BP63" s="16"/>
      <c r="BR63" s="16"/>
      <c r="BX63" s="16"/>
      <c r="BY63" s="16"/>
    </row>
    <row r="64" spans="1:77" x14ac:dyDescent="0.2">
      <c r="D64" s="3"/>
      <c r="E64" s="3"/>
      <c r="F64" s="3"/>
      <c r="G64" s="3"/>
      <c r="H64" s="12"/>
      <c r="I64" s="3"/>
      <c r="Y64" s="16" t="s">
        <v>111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N64" t="s">
        <v>137</v>
      </c>
      <c r="BM64" s="16"/>
      <c r="BN64" s="16"/>
      <c r="BO64" s="16"/>
      <c r="BP64" s="16"/>
      <c r="BQ64" s="16"/>
      <c r="BR64" s="16"/>
      <c r="BX64" s="16"/>
      <c r="BY64" s="16"/>
    </row>
    <row r="65" spans="1:77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2"/>
      <c r="I65" s="3"/>
      <c r="Y65" s="40" cm="1">
        <f t="array" ref="Y65:AL70">MMULT(Y44:AL49,_xlfn.MUNIT(14)*Y33:AL33)</f>
        <v>0</v>
      </c>
      <c r="Z65" s="40">
        <v>0.97670000000000001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2.4234683399999999</v>
      </c>
      <c r="AN65" s="50" cm="1">
        <f t="array" ref="AN65:AY70">MMULT(Y44:AL49,AN17:AY30)</f>
        <v>0.3</v>
      </c>
      <c r="AO65" s="31">
        <v>9.7669999999999995</v>
      </c>
      <c r="AP65" s="31">
        <v>0</v>
      </c>
      <c r="AQ65" s="31">
        <v>6.5954050000000004</v>
      </c>
      <c r="AR65" s="31">
        <v>5</v>
      </c>
      <c r="AS65" s="31">
        <v>0</v>
      </c>
      <c r="AT65" s="31">
        <v>0</v>
      </c>
      <c r="AU65" s="31">
        <v>0</v>
      </c>
      <c r="AV65" s="31">
        <v>0.5</v>
      </c>
      <c r="AW65" s="31">
        <v>8.0782278000000005</v>
      </c>
      <c r="AX65" s="31">
        <v>-6.7000000000000004E-2</v>
      </c>
      <c r="AY65" s="32">
        <v>0.40500000000000003</v>
      </c>
      <c r="BM65" s="16"/>
      <c r="BN65" s="16"/>
      <c r="BO65" s="16"/>
      <c r="BP65" s="16"/>
      <c r="BQ65" s="16"/>
      <c r="BS65" s="16"/>
      <c r="BT65" s="16"/>
      <c r="BU65" s="16"/>
      <c r="BV65" s="16"/>
      <c r="BW65" s="16"/>
      <c r="BX65" s="16"/>
      <c r="BY65" s="16"/>
    </row>
    <row r="66" spans="1:77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2"/>
      <c r="I66" s="3"/>
      <c r="Y66" s="40">
        <v>0</v>
      </c>
      <c r="Z66" s="40">
        <v>0.77329999999999999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2.2497333300000002</v>
      </c>
      <c r="AN66" s="33">
        <v>0.6</v>
      </c>
      <c r="AO66">
        <v>7.7329999999999997</v>
      </c>
      <c r="AP66">
        <v>0</v>
      </c>
      <c r="AQ66">
        <v>5.3992000000000004</v>
      </c>
      <c r="AR66">
        <v>3</v>
      </c>
      <c r="AS66">
        <v>0</v>
      </c>
      <c r="AT66">
        <v>0</v>
      </c>
      <c r="AU66">
        <v>0</v>
      </c>
      <c r="AV66">
        <v>1</v>
      </c>
      <c r="AW66">
        <v>7.4991111000000004</v>
      </c>
      <c r="AX66">
        <v>-0.33300000000000002</v>
      </c>
      <c r="AY66" s="34">
        <v>-0.8</v>
      </c>
      <c r="BM66" s="16"/>
      <c r="BN66" s="16"/>
      <c r="BO66" s="16"/>
      <c r="BP66" s="16"/>
      <c r="BQ66" s="16"/>
      <c r="BS66" s="16"/>
      <c r="BT66" s="16"/>
      <c r="BU66" s="16"/>
      <c r="BV66" s="16"/>
      <c r="BW66" s="16"/>
      <c r="BX66" s="16"/>
      <c r="BY66" s="16"/>
    </row>
    <row r="67" spans="1:77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2"/>
      <c r="I67" s="3"/>
      <c r="Y67" s="40">
        <v>0</v>
      </c>
      <c r="Z67" s="40">
        <v>0.97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3.3002667000000003</v>
      </c>
      <c r="AN67" s="33">
        <v>0.3</v>
      </c>
      <c r="AO67">
        <v>9.6999999999999993</v>
      </c>
      <c r="AP67">
        <v>0</v>
      </c>
      <c r="AQ67">
        <v>7.2008000000000001</v>
      </c>
      <c r="AR67">
        <v>5</v>
      </c>
      <c r="AS67">
        <v>0</v>
      </c>
      <c r="AT67">
        <v>0</v>
      </c>
      <c r="AU67">
        <v>0</v>
      </c>
      <c r="AV67">
        <v>2</v>
      </c>
      <c r="AW67">
        <v>11.000889000000001</v>
      </c>
      <c r="AX67">
        <v>0</v>
      </c>
      <c r="AY67" s="34">
        <v>0.8</v>
      </c>
      <c r="BM67" s="16"/>
      <c r="BN67" s="16"/>
      <c r="BO67" s="16"/>
      <c r="BP67" s="16"/>
      <c r="BQ67" s="16"/>
      <c r="BS67" s="16"/>
      <c r="BT67" s="16"/>
      <c r="BU67" s="16"/>
      <c r="BV67" s="16"/>
      <c r="BW67" s="16"/>
      <c r="BX67" s="16"/>
      <c r="BY67" s="16"/>
    </row>
    <row r="68" spans="1:77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40">
        <v>0</v>
      </c>
      <c r="Z68" s="40">
        <v>0.97666933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0.82473332999999993</v>
      </c>
      <c r="AN68" s="33">
        <v>0.6</v>
      </c>
      <c r="AO68">
        <v>9.7666933</v>
      </c>
      <c r="AP68">
        <v>0</v>
      </c>
      <c r="AQ68">
        <v>1.7991999999999999</v>
      </c>
      <c r="AR68">
        <v>0</v>
      </c>
      <c r="AS68">
        <v>0</v>
      </c>
      <c r="AT68">
        <v>1</v>
      </c>
      <c r="AU68">
        <v>0</v>
      </c>
      <c r="AV68">
        <v>0.5</v>
      </c>
      <c r="AW68">
        <v>2.7491110999999999</v>
      </c>
      <c r="AX68">
        <v>0.23300000000000001</v>
      </c>
      <c r="AY68" s="34">
        <v>-0.8</v>
      </c>
      <c r="BM68" s="16"/>
      <c r="BN68" s="16"/>
      <c r="BO68" s="16"/>
      <c r="BP68" s="16"/>
      <c r="BQ68" s="16"/>
      <c r="BS68" s="16"/>
      <c r="BT68" s="16"/>
      <c r="BU68" s="16"/>
      <c r="BV68" s="16"/>
      <c r="BW68" s="16"/>
      <c r="BX68" s="16"/>
      <c r="BY68" s="16"/>
    </row>
    <row r="69" spans="1:77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2"/>
      <c r="I69" s="3"/>
      <c r="Y69" s="40">
        <v>0</v>
      </c>
      <c r="Z69" s="40">
        <v>0.97666933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0.54209999999999992</v>
      </c>
      <c r="AN69" s="33">
        <v>0.9</v>
      </c>
      <c r="AO69">
        <v>9.7666933</v>
      </c>
      <c r="AP69">
        <v>0</v>
      </c>
      <c r="AQ69">
        <v>0.27700000000000002</v>
      </c>
      <c r="AR69">
        <v>0</v>
      </c>
      <c r="AS69">
        <v>0</v>
      </c>
      <c r="AT69">
        <v>5</v>
      </c>
      <c r="AU69">
        <v>0</v>
      </c>
      <c r="AV69">
        <v>1</v>
      </c>
      <c r="AW69">
        <v>1.8069999999999999</v>
      </c>
      <c r="AX69">
        <v>0.33334000000000003</v>
      </c>
      <c r="AY69" s="34">
        <v>0.72299999999999998</v>
      </c>
    </row>
    <row r="70" spans="1:77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Y70" s="40">
        <v>0</v>
      </c>
      <c r="Z70" s="40">
        <v>0.97666933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1.5777000000000001</v>
      </c>
      <c r="AN70" s="35">
        <v>0.6</v>
      </c>
      <c r="AO70" s="8">
        <v>9.7666933</v>
      </c>
      <c r="AP70" s="8">
        <v>0</v>
      </c>
      <c r="AQ70" s="8">
        <v>2.032</v>
      </c>
      <c r="AR70" s="8">
        <v>0</v>
      </c>
      <c r="AS70" s="8">
        <v>0</v>
      </c>
      <c r="AT70" s="8">
        <v>1</v>
      </c>
      <c r="AU70" s="8">
        <v>0</v>
      </c>
      <c r="AV70" s="8">
        <v>2</v>
      </c>
      <c r="AW70" s="8">
        <v>5.2590000000000003</v>
      </c>
      <c r="AX70" s="8">
        <v>0.23333000000000001</v>
      </c>
      <c r="AY70" s="36">
        <v>-3.3000000000000002E-2</v>
      </c>
    </row>
    <row r="71" spans="1:77" x14ac:dyDescent="0.2">
      <c r="D71" s="3"/>
      <c r="E71" s="3"/>
      <c r="F71" s="3"/>
      <c r="G71" s="3"/>
      <c r="H71" s="12"/>
      <c r="I71" s="3"/>
      <c r="AN71" s="13" t="s">
        <v>139</v>
      </c>
    </row>
    <row r="72" spans="1:77" x14ac:dyDescent="0.2">
      <c r="A72" s="3"/>
      <c r="B72" s="3"/>
      <c r="C72" s="3"/>
      <c r="D72" s="3"/>
      <c r="E72" s="3"/>
      <c r="F72" s="3"/>
      <c r="G72" s="3"/>
      <c r="H72" s="12"/>
      <c r="I72" s="3"/>
      <c r="AN72" s="45">
        <v>0</v>
      </c>
      <c r="AO72" s="45">
        <v>3.7666933</v>
      </c>
      <c r="AP72" s="45">
        <v>0</v>
      </c>
      <c r="AQ72" s="45">
        <v>7.2008000000000001</v>
      </c>
      <c r="AR72" s="45">
        <v>5</v>
      </c>
      <c r="AS72" s="45">
        <v>0</v>
      </c>
      <c r="AT72" s="45">
        <v>5</v>
      </c>
      <c r="AU72" s="45">
        <v>0</v>
      </c>
      <c r="AV72" s="45">
        <v>2</v>
      </c>
      <c r="AW72" s="45">
        <v>0</v>
      </c>
      <c r="AX72" s="45">
        <v>0</v>
      </c>
      <c r="AY72" s="45">
        <v>0</v>
      </c>
    </row>
    <row r="73" spans="1:77" x14ac:dyDescent="0.2">
      <c r="A73" s="3"/>
      <c r="B73" s="3"/>
      <c r="C73" s="3"/>
      <c r="D73" s="3"/>
      <c r="E73" s="3"/>
      <c r="F73" s="3"/>
      <c r="G73" s="3"/>
      <c r="H73" s="12"/>
      <c r="I73" s="3"/>
      <c r="AN73" s="13" t="s">
        <v>112</v>
      </c>
    </row>
    <row r="74" spans="1:77" x14ac:dyDescent="0.2">
      <c r="A74" s="3"/>
      <c r="B74" s="3"/>
      <c r="C74" s="3"/>
      <c r="D74" s="3"/>
      <c r="E74" s="3"/>
      <c r="F74" s="3"/>
      <c r="G74" s="3"/>
      <c r="H74" s="12"/>
      <c r="I74" s="3"/>
      <c r="AN74" s="43" cm="1">
        <f t="array" ref="AN74:AY74">(AN72:AY72+AN35:AY35)</f>
        <v>3</v>
      </c>
      <c r="AO74" s="43">
        <v>9.7666933</v>
      </c>
      <c r="AP74" s="43">
        <v>0</v>
      </c>
      <c r="AQ74" s="43">
        <v>7.2008000000000001</v>
      </c>
      <c r="AR74" s="43">
        <v>5</v>
      </c>
      <c r="AS74" s="43">
        <v>0</v>
      </c>
      <c r="AT74" s="43">
        <v>5</v>
      </c>
      <c r="AU74" s="43">
        <v>0</v>
      </c>
      <c r="AV74" s="43">
        <v>2</v>
      </c>
      <c r="AW74" s="51">
        <v>9999</v>
      </c>
      <c r="AX74" s="43">
        <v>1</v>
      </c>
      <c r="AY74" s="43">
        <v>1</v>
      </c>
    </row>
    <row r="75" spans="1:77" x14ac:dyDescent="0.2">
      <c r="A75" s="3"/>
      <c r="B75" s="3"/>
      <c r="C75" s="3"/>
      <c r="D75" s="3"/>
      <c r="E75" s="3"/>
      <c r="F75" s="3"/>
      <c r="G75" s="3"/>
      <c r="H75" s="12"/>
      <c r="I75" s="3"/>
    </row>
    <row r="76" spans="1:77" x14ac:dyDescent="0.2">
      <c r="A76" s="3"/>
      <c r="B76" s="3"/>
      <c r="C76" s="3"/>
      <c r="D76" s="3"/>
      <c r="E76" s="3"/>
      <c r="F76" s="3"/>
      <c r="G76" s="3"/>
      <c r="H76" s="12"/>
      <c r="I76" s="3"/>
      <c r="X76" s="46" t="s">
        <v>113</v>
      </c>
    </row>
    <row r="77" spans="1:77" x14ac:dyDescent="0.2">
      <c r="A77" s="3"/>
      <c r="B77" s="3"/>
      <c r="C77" s="3"/>
      <c r="D77" s="3"/>
      <c r="E77" s="3"/>
      <c r="F77" s="3"/>
      <c r="G77" s="3"/>
      <c r="H77" s="12"/>
      <c r="I77" s="3"/>
      <c r="X7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D24C-6AE6-DC4E-B439-2C8399192829}">
  <dimension ref="A1:DB89"/>
  <sheetViews>
    <sheetView workbookViewId="0">
      <selection sqref="A1:DE104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10.2000133</v>
      </c>
      <c r="CH10" s="21">
        <v>8</v>
      </c>
      <c r="CI10" s="21">
        <v>10.2000133</v>
      </c>
      <c r="CJ10" s="21">
        <v>10.600009965999998</v>
      </c>
      <c r="CK10" s="21">
        <v>11.00001997</v>
      </c>
      <c r="CL10" s="22">
        <v>10.600009965999998</v>
      </c>
      <c r="CM10" s="16"/>
      <c r="CN10" s="20" cm="1">
        <f t="array" ref="CN10:CS20">_xlfn.ANCHORARRAY(CG10)-MMULT(AG10:BB20,TRANSPOSE(AG56:BB61))-BW10:CB20*_xlfn.ANCHORARRAY(CE10)-CU10:CZ20</f>
        <v>-2.9999998929497451E-8</v>
      </c>
      <c r="CO10" s="21">
        <v>0</v>
      </c>
      <c r="CP10" s="21">
        <v>-2.9999998929497451E-8</v>
      </c>
      <c r="CQ10" s="21">
        <v>-3.366660195069926E-8</v>
      </c>
      <c r="CR10" s="21">
        <v>-3.0666999606410172E-8</v>
      </c>
      <c r="CS10" s="22">
        <v>-3.366660195069926E-8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4.5999999999999996</v>
      </c>
      <c r="CI11" s="16">
        <v>8.0002952000000001</v>
      </c>
      <c r="CJ11" s="16">
        <v>1</v>
      </c>
      <c r="CK11" s="16">
        <v>1</v>
      </c>
      <c r="CL11" s="24">
        <v>2</v>
      </c>
      <c r="CM11" s="16"/>
      <c r="CN11" s="23">
        <v>0</v>
      </c>
      <c r="CO11" s="16">
        <v>0</v>
      </c>
      <c r="CP11" s="16">
        <v>-4.5000000170603016E-8</v>
      </c>
      <c r="CQ11" s="16">
        <v>0</v>
      </c>
      <c r="CR11" s="16">
        <v>0</v>
      </c>
      <c r="CS11" s="24">
        <v>0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8.5277778000000009</v>
      </c>
      <c r="CH15" s="16">
        <v>6.6111110999999996</v>
      </c>
      <c r="CI15" s="16">
        <v>11.561166999999999</v>
      </c>
      <c r="CJ15" s="16">
        <v>1.8611111</v>
      </c>
      <c r="CK15" s="16">
        <v>2.6111111</v>
      </c>
      <c r="CL15" s="24">
        <v>5.2222222</v>
      </c>
      <c r="CM15" s="16"/>
      <c r="CN15" s="23">
        <v>2.2222222284540294E-8</v>
      </c>
      <c r="CO15" s="16">
        <v>-1.1111111142270147E-8</v>
      </c>
      <c r="CP15" s="16">
        <v>1.1111110964634463E-7</v>
      </c>
      <c r="CQ15" s="16">
        <v>-1.1111111142270147E-8</v>
      </c>
      <c r="CR15" s="16">
        <v>-1.1111111142270147E-8</v>
      </c>
      <c r="CS15" s="24">
        <v>-2.2222222284540294E-8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0.20001332999999999</v>
      </c>
      <c r="CH16" s="16">
        <v>0</v>
      </c>
      <c r="CI16" s="16">
        <v>0.20001332999999999</v>
      </c>
      <c r="CJ16" s="16">
        <v>0</v>
      </c>
      <c r="CK16" s="16">
        <v>0</v>
      </c>
      <c r="CL16" s="24">
        <v>0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0.20001332999999999</v>
      </c>
      <c r="CV16" s="28">
        <v>0</v>
      </c>
      <c r="CW16" s="28">
        <v>0.20001332999999999</v>
      </c>
      <c r="CX16" s="28">
        <v>0</v>
      </c>
      <c r="CY16" s="28">
        <v>0</v>
      </c>
      <c r="CZ16" s="28">
        <v>0</v>
      </c>
    </row>
    <row r="17" spans="1:104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0</v>
      </c>
      <c r="CH17" s="16">
        <v>0</v>
      </c>
      <c r="CI17" s="16">
        <v>3.4000267000000002</v>
      </c>
      <c r="CJ17" s="16">
        <v>18.5</v>
      </c>
      <c r="CK17" s="16">
        <v>18.5</v>
      </c>
      <c r="CL17" s="24">
        <v>0</v>
      </c>
      <c r="CM17" s="16"/>
      <c r="CN17" s="23">
        <v>0</v>
      </c>
      <c r="CO17" s="16">
        <v>0</v>
      </c>
      <c r="CP17" s="16">
        <v>1.0000000028043132E-7</v>
      </c>
      <c r="CQ17" s="16">
        <v>0</v>
      </c>
      <c r="CR17" s="16">
        <v>0</v>
      </c>
      <c r="CS17" s="24">
        <v>0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4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0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4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4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2</v>
      </c>
      <c r="CH20" s="26">
        <v>0</v>
      </c>
      <c r="CI20" s="26">
        <v>1.5466631</v>
      </c>
      <c r="CJ20" s="26">
        <v>0</v>
      </c>
      <c r="CK20" s="26">
        <v>0</v>
      </c>
      <c r="CL20" s="27">
        <v>1.2</v>
      </c>
      <c r="CM20" s="16"/>
      <c r="CN20" s="25">
        <v>0</v>
      </c>
      <c r="CO20" s="26">
        <v>0</v>
      </c>
      <c r="CP20" s="26">
        <v>-2.0000000100495186E-8</v>
      </c>
      <c r="CQ20" s="26">
        <v>0</v>
      </c>
      <c r="CR20" s="26">
        <v>0</v>
      </c>
      <c r="CS20" s="27">
        <v>0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4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4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</row>
    <row r="23" spans="1:104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SUM(_xlfn.ANCHORARRAY(AG77))</f>
        <v>25.152350319999996</v>
      </c>
      <c r="CH23" s="38" cm="1">
        <f t="array" ref="CH23">MMULT(BD46:BU46,TRANSPOSE(BD84:BU84))+CD22*CD24</f>
        <v>7931.0113700000002</v>
      </c>
      <c r="CI23" s="39">
        <f>CG23+CH23</f>
        <v>7956.1637203199998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0</v>
      </c>
      <c r="CV23" s="16">
        <v>2.5000132999999991</v>
      </c>
      <c r="CW23" s="16">
        <v>0</v>
      </c>
      <c r="CX23" s="16">
        <v>0</v>
      </c>
      <c r="CY23" s="16">
        <v>0</v>
      </c>
      <c r="CZ23" s="24">
        <v>0</v>
      </c>
    </row>
    <row r="24" spans="1:104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</row>
    <row r="25" spans="1:104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0.70505019999999963</v>
      </c>
      <c r="CV25" s="16">
        <v>3.1050502</v>
      </c>
      <c r="CW25" s="16">
        <v>0</v>
      </c>
      <c r="CX25" s="16">
        <v>6.7050501999999996</v>
      </c>
      <c r="CY25" s="16">
        <v>6.7050501999999996</v>
      </c>
      <c r="CZ25" s="24">
        <v>5.7050501999999996</v>
      </c>
    </row>
    <row r="26" spans="1:104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</row>
    <row r="27" spans="1:104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</row>
    <row r="28" spans="1:104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</row>
    <row r="29" spans="1:104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</row>
    <row r="30" spans="1:104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</row>
    <row r="31" spans="1:104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9990.4722222</v>
      </c>
      <c r="CV31" s="16">
        <v>9992.3888889000009</v>
      </c>
      <c r="CW31" s="16">
        <v>9987.4388330000002</v>
      </c>
      <c r="CX31" s="16">
        <v>9997.1388889000009</v>
      </c>
      <c r="CY31" s="16">
        <v>9996.3888889000009</v>
      </c>
      <c r="CZ31" s="24">
        <v>9993.7777778</v>
      </c>
    </row>
    <row r="32" spans="1:104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6.79998667</v>
      </c>
      <c r="CV32">
        <v>0</v>
      </c>
      <c r="CW32">
        <v>6.79998667</v>
      </c>
      <c r="CX32">
        <v>7</v>
      </c>
      <c r="CY32">
        <v>0</v>
      </c>
      <c r="CZ32" s="34">
        <v>7</v>
      </c>
    </row>
    <row r="33" spans="1:104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</row>
    <row r="34" spans="1:104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500</v>
      </c>
      <c r="CV34">
        <v>500</v>
      </c>
      <c r="CW34">
        <v>496.59997329999999</v>
      </c>
      <c r="CX34">
        <v>481.5</v>
      </c>
      <c r="CY34">
        <v>481.5</v>
      </c>
      <c r="CZ34" s="34">
        <v>500</v>
      </c>
    </row>
    <row r="35" spans="1:104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150</v>
      </c>
      <c r="CV35" s="16">
        <v>150</v>
      </c>
      <c r="CW35" s="16">
        <v>127.333156</v>
      </c>
      <c r="CX35" s="16">
        <v>40</v>
      </c>
      <c r="CY35" s="16">
        <v>40</v>
      </c>
      <c r="CZ35" s="24">
        <v>150</v>
      </c>
    </row>
    <row r="36" spans="1:104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100</v>
      </c>
      <c r="CV36" s="16">
        <v>200</v>
      </c>
      <c r="CW36" s="16">
        <v>122.666844</v>
      </c>
      <c r="CX36" s="16">
        <v>200</v>
      </c>
      <c r="CY36" s="16">
        <v>200</v>
      </c>
      <c r="CZ36" s="24">
        <v>140</v>
      </c>
    </row>
    <row r="37" spans="1:104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99997</v>
      </c>
      <c r="CV37" s="26">
        <v>99999</v>
      </c>
      <c r="CW37" s="26">
        <v>99997.453336899998</v>
      </c>
      <c r="CX37" s="26">
        <v>99999</v>
      </c>
      <c r="CY37" s="26">
        <v>99999</v>
      </c>
      <c r="CZ37" s="27">
        <v>99997.8</v>
      </c>
    </row>
    <row r="38" spans="1:104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4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4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4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4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4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4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4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0.3</v>
      </c>
      <c r="CV45" s="16">
        <v>0.6</v>
      </c>
      <c r="CW45" s="16">
        <v>0.3</v>
      </c>
      <c r="CX45" s="16">
        <v>0.69999666599999999</v>
      </c>
      <c r="CY45" s="16">
        <v>1.10000667</v>
      </c>
      <c r="CZ45" s="16">
        <v>0.69999666599999999</v>
      </c>
    </row>
    <row r="46" spans="1:104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4.5999999999999996</v>
      </c>
      <c r="CW46" s="16">
        <v>8.0002952000000001</v>
      </c>
      <c r="CX46" s="16">
        <v>1</v>
      </c>
      <c r="CY46" s="16">
        <v>1</v>
      </c>
      <c r="CZ46" s="16">
        <v>2</v>
      </c>
    </row>
    <row r="47" spans="1:104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9.9999999700000011</v>
      </c>
      <c r="CV47" s="16">
        <v>8</v>
      </c>
      <c r="CW47" s="16">
        <v>9.9999999700000011</v>
      </c>
      <c r="CX47" s="16">
        <v>10.600009965999998</v>
      </c>
      <c r="CY47" s="16">
        <v>11.00001997</v>
      </c>
      <c r="CZ47" s="16">
        <v>10.600009965999998</v>
      </c>
    </row>
    <row r="48" spans="1:104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0.5</v>
      </c>
      <c r="BU49" s="52">
        <v>0.5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0</v>
      </c>
      <c r="CH49" s="16" cm="1">
        <f t="array" ref="CH49:CH54">AN56:AN61</f>
        <v>0</v>
      </c>
      <c r="CT49" s="16"/>
      <c r="CU49" s="16" cm="1">
        <f t="array" ref="CU49:CZ50">TRANSPOSE(_xlfn.ANCHORARRAY(BF63)-BT49:BU54)</f>
        <v>0.4</v>
      </c>
      <c r="CV49" s="16">
        <v>0.4</v>
      </c>
      <c r="CW49" s="16">
        <v>0.4</v>
      </c>
      <c r="CX49" s="16">
        <v>0.49999666600000003</v>
      </c>
      <c r="CY49" s="16">
        <v>0.70000333599999998</v>
      </c>
      <c r="CZ49" s="16">
        <v>0.80000000199999999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0.5</v>
      </c>
      <c r="BU50" s="53">
        <v>0.45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0</v>
      </c>
      <c r="CH50" s="16">
        <v>0</v>
      </c>
      <c r="CO50" s="30"/>
      <c r="CP50" s="16"/>
      <c r="CQ50" s="16"/>
      <c r="CR50" s="16"/>
      <c r="CS50" s="16"/>
      <c r="CT50" s="16"/>
      <c r="CU50" s="16">
        <v>0.49</v>
      </c>
      <c r="CV50" s="16">
        <v>0.54</v>
      </c>
      <c r="CW50" s="16">
        <v>0.88024499999999994</v>
      </c>
      <c r="CX50" s="16">
        <v>0.92074499999999992</v>
      </c>
      <c r="CY50" s="16">
        <v>0.95719499999999991</v>
      </c>
      <c r="CZ50" s="16">
        <v>0.99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0.5</v>
      </c>
      <c r="BU51" s="53">
        <v>0.10975500000000005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0</v>
      </c>
      <c r="CH51" s="16">
        <v>0.29524499999999998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0.40000333399999999</v>
      </c>
      <c r="BU52" s="53">
        <v>6.9255000000000067E-2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9.9996665999999998E-2</v>
      </c>
      <c r="CH52" s="16">
        <v>0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0.4</v>
      </c>
      <c r="CV52" s="16">
        <v>0.4</v>
      </c>
      <c r="CW52" s="16">
        <v>0.4</v>
      </c>
      <c r="CX52" s="16">
        <v>0.30000333400000001</v>
      </c>
      <c r="CY52" s="16">
        <v>9.9996663999999985E-2</v>
      </c>
      <c r="CZ52" s="16">
        <v>-2.0000000267028639E-9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0.19999666399999999</v>
      </c>
      <c r="BU53" s="53">
        <v>3.2805000000000084E-2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0.20000667</v>
      </c>
      <c r="CH53" s="16">
        <v>0</v>
      </c>
      <c r="CO53" s="16"/>
      <c r="CP53" s="16"/>
      <c r="CQ53" s="16"/>
      <c r="CR53" s="16"/>
      <c r="CS53" s="16"/>
      <c r="CU53" s="16">
        <v>0.5</v>
      </c>
      <c r="CV53" s="16">
        <v>0.45</v>
      </c>
      <c r="CW53" s="16">
        <v>0.10975500000000005</v>
      </c>
      <c r="CX53" s="16">
        <v>6.9255000000000067E-2</v>
      </c>
      <c r="CY53" s="16">
        <v>3.2805000000000084E-2</v>
      </c>
      <c r="CZ53" s="16">
        <v>0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9.9999997999999979E-2</v>
      </c>
      <c r="BU54" s="53">
        <v>0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9.9996665999999998E-2</v>
      </c>
      <c r="CH54" s="16">
        <v>0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0.6</v>
      </c>
      <c r="CV55" s="16">
        <v>0.6</v>
      </c>
      <c r="CW55" s="16">
        <v>0.6</v>
      </c>
      <c r="CX55" s="16">
        <v>0.50000333399999997</v>
      </c>
      <c r="CY55" s="16">
        <v>0.39999332999999998</v>
      </c>
      <c r="CZ55" s="16">
        <v>0.50000333399999997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9.9000132999999995</v>
      </c>
      <c r="L56" s="28">
        <v>0</v>
      </c>
      <c r="M56" s="28">
        <v>0</v>
      </c>
      <c r="N56" s="28">
        <v>0</v>
      </c>
      <c r="O56" s="28">
        <v>0</v>
      </c>
      <c r="P56" s="28">
        <v>7</v>
      </c>
      <c r="Q56" s="28">
        <v>0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8.5277778000000009</v>
      </c>
      <c r="X56" s="28">
        <v>0.20001332999999999</v>
      </c>
      <c r="Y56" s="28">
        <v>0</v>
      </c>
      <c r="Z56" s="28">
        <v>0</v>
      </c>
      <c r="AA56" s="28">
        <v>0</v>
      </c>
      <c r="AB56" s="28">
        <v>100</v>
      </c>
      <c r="AC56" s="28">
        <v>0</v>
      </c>
      <c r="AD56" s="28">
        <v>0</v>
      </c>
      <c r="AE56" s="28">
        <v>2</v>
      </c>
      <c r="AG56" s="28">
        <v>0.3</v>
      </c>
      <c r="AH56" s="28">
        <v>9.9000132999999995</v>
      </c>
      <c r="AI56" s="28">
        <v>0</v>
      </c>
      <c r="AJ56" s="28">
        <v>0</v>
      </c>
      <c r="AK56" s="28">
        <v>0</v>
      </c>
      <c r="AL56" s="28">
        <v>0</v>
      </c>
      <c r="AM56" s="28">
        <v>7</v>
      </c>
      <c r="AN56" s="28">
        <v>0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8.5277778000000009</v>
      </c>
      <c r="AU56" s="28">
        <v>0.20001332999999999</v>
      </c>
      <c r="AV56" s="28">
        <v>0</v>
      </c>
      <c r="AW56" s="28">
        <v>0</v>
      </c>
      <c r="AX56" s="28">
        <v>0</v>
      </c>
      <c r="AY56" s="28">
        <v>100</v>
      </c>
      <c r="AZ56" s="28">
        <v>0</v>
      </c>
      <c r="BA56" s="28">
        <v>0</v>
      </c>
      <c r="BB56" s="28">
        <v>2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50.200013329999997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0.8</v>
      </c>
      <c r="CV56" s="16">
        <v>0.8</v>
      </c>
      <c r="CW56" s="16">
        <v>0.50475500000000006</v>
      </c>
      <c r="CX56" s="16">
        <v>0.8</v>
      </c>
      <c r="CY56" s="16">
        <v>0.8</v>
      </c>
      <c r="CZ56" s="16">
        <v>0.8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7.4</v>
      </c>
      <c r="L57" s="28">
        <v>0</v>
      </c>
      <c r="M57" s="28">
        <v>0</v>
      </c>
      <c r="N57" s="28">
        <v>0</v>
      </c>
      <c r="O57" s="28">
        <v>0</v>
      </c>
      <c r="P57" s="28">
        <v>4.5999999999999996</v>
      </c>
      <c r="Q57" s="28">
        <v>0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6.6111110999999996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7.4</v>
      </c>
      <c r="AI57" s="28">
        <v>0</v>
      </c>
      <c r="AJ57" s="28">
        <v>0</v>
      </c>
      <c r="AK57" s="28">
        <v>0</v>
      </c>
      <c r="AL57" s="28">
        <v>0</v>
      </c>
      <c r="AM57" s="28">
        <v>4.5999999999999996</v>
      </c>
      <c r="AN57" s="28">
        <v>0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6.6111110999999996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50.200013329999997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0</v>
      </c>
      <c r="CG57">
        <v>0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9.9000132999999995</v>
      </c>
      <c r="L58" s="28">
        <v>0</v>
      </c>
      <c r="M58" s="28">
        <v>0</v>
      </c>
      <c r="N58" s="28">
        <v>0</v>
      </c>
      <c r="O58" s="28">
        <v>0</v>
      </c>
      <c r="P58" s="28">
        <v>7.7050501999999996</v>
      </c>
      <c r="Q58" s="28">
        <v>0.29524499999999998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11.561166999999999</v>
      </c>
      <c r="X58" s="28">
        <v>0.20001332999999999</v>
      </c>
      <c r="Y58" s="28">
        <v>0</v>
      </c>
      <c r="Z58" s="28">
        <v>3.4000267000000002</v>
      </c>
      <c r="AA58" s="28">
        <v>22.666844000000001</v>
      </c>
      <c r="AB58" s="28">
        <v>77.333156000000002</v>
      </c>
      <c r="AC58" s="28">
        <v>0</v>
      </c>
      <c r="AD58" s="28">
        <v>0</v>
      </c>
      <c r="AE58" s="28">
        <v>1.5466631</v>
      </c>
      <c r="AG58" s="28">
        <v>0.3</v>
      </c>
      <c r="AH58" s="28">
        <v>9.9000132999999995</v>
      </c>
      <c r="AI58" s="28">
        <v>0</v>
      </c>
      <c r="AJ58" s="28">
        <v>0</v>
      </c>
      <c r="AK58" s="28">
        <v>0</v>
      </c>
      <c r="AL58" s="28">
        <v>0</v>
      </c>
      <c r="AM58" s="28">
        <v>7.7050501999999996</v>
      </c>
      <c r="AN58" s="28">
        <v>0.29524499999999998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11.561166999999999</v>
      </c>
      <c r="AU58" s="28">
        <v>0.20001332999999999</v>
      </c>
      <c r="AV58" s="28">
        <v>0</v>
      </c>
      <c r="AW58" s="28">
        <v>3.4000267000000002</v>
      </c>
      <c r="AX58" s="28">
        <v>22.666844000000001</v>
      </c>
      <c r="AY58" s="28">
        <v>77.333156000000002</v>
      </c>
      <c r="AZ58" s="28">
        <v>0</v>
      </c>
      <c r="BA58" s="28">
        <v>0</v>
      </c>
      <c r="BB58" s="28">
        <v>1.5466631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46.999999959999997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0</v>
      </c>
      <c r="CG58">
        <v>0</v>
      </c>
      <c r="CL58" s="16"/>
      <c r="CT58" s="16"/>
      <c r="CU58" s="16" cm="1">
        <f t="array" ref="CU58:CZ58">TRANSPOSE(-BL63:BL68+AJ56:AJ61)</f>
        <v>0.6</v>
      </c>
      <c r="CV58" s="16">
        <v>0.6</v>
      </c>
      <c r="CW58" s="16">
        <v>0.6</v>
      </c>
      <c r="CX58" s="16">
        <v>0.69999666599999999</v>
      </c>
      <c r="CY58" s="16">
        <v>0.80000666999999992</v>
      </c>
      <c r="CZ58" s="16">
        <v>0.69999666599999999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9.9000132999999995</v>
      </c>
      <c r="L59" s="28">
        <v>0</v>
      </c>
      <c r="M59" s="28">
        <v>9.9996665999999998E-2</v>
      </c>
      <c r="N59" s="28">
        <v>0</v>
      </c>
      <c r="O59" s="28">
        <v>0</v>
      </c>
      <c r="P59" s="28">
        <v>1</v>
      </c>
      <c r="Q59" s="28">
        <v>0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1.8611111</v>
      </c>
      <c r="X59" s="28">
        <v>0</v>
      </c>
      <c r="Y59" s="28">
        <v>0</v>
      </c>
      <c r="Z59" s="28">
        <v>18.5</v>
      </c>
      <c r="AA59" s="28">
        <v>10</v>
      </c>
      <c r="AB59" s="28">
        <v>0</v>
      </c>
      <c r="AC59" s="28">
        <v>100</v>
      </c>
      <c r="AD59" s="28">
        <v>0</v>
      </c>
      <c r="AE59" s="28">
        <v>0</v>
      </c>
      <c r="AG59" s="28">
        <v>0.6</v>
      </c>
      <c r="AH59" s="28">
        <v>9.9000132999999995</v>
      </c>
      <c r="AI59" s="28">
        <v>0</v>
      </c>
      <c r="AJ59" s="28">
        <v>9.9996665999999998E-2</v>
      </c>
      <c r="AK59" s="28">
        <v>0</v>
      </c>
      <c r="AL59" s="28">
        <v>0</v>
      </c>
      <c r="AM59" s="28">
        <v>1</v>
      </c>
      <c r="AN59" s="28">
        <v>0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1.8611111</v>
      </c>
      <c r="AU59" s="28">
        <v>0</v>
      </c>
      <c r="AV59" s="28">
        <v>0</v>
      </c>
      <c r="AW59" s="28">
        <v>18.5</v>
      </c>
      <c r="AX59" s="28">
        <v>10</v>
      </c>
      <c r="AY59" s="28">
        <v>0</v>
      </c>
      <c r="AZ59" s="28">
        <v>100</v>
      </c>
      <c r="BA59" s="28">
        <v>0</v>
      </c>
      <c r="BB59" s="28">
        <v>0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28.49999996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0</v>
      </c>
      <c r="CG59">
        <v>-0.29524499999999998</v>
      </c>
      <c r="CL59" s="16"/>
      <c r="CT59" s="16"/>
      <c r="CU59" s="16" cm="1">
        <f t="array" ref="CU59:CZ59">TRANSPOSE(-BM63:BM68+AN56:AN61)</f>
        <v>0.8</v>
      </c>
      <c r="CV59" s="16">
        <v>0.8</v>
      </c>
      <c r="CW59" s="16">
        <v>1.095245</v>
      </c>
      <c r="CX59" s="16">
        <v>0.8</v>
      </c>
      <c r="CY59" s="16">
        <v>0.8</v>
      </c>
      <c r="CZ59" s="16">
        <v>0.8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9.9000132999999995</v>
      </c>
      <c r="L60" s="28">
        <v>0</v>
      </c>
      <c r="M60" s="28">
        <v>0.20000667</v>
      </c>
      <c r="N60" s="28">
        <v>0</v>
      </c>
      <c r="O60" s="28">
        <v>0</v>
      </c>
      <c r="P60" s="28">
        <v>1</v>
      </c>
      <c r="Q60" s="28">
        <v>0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2.6111111</v>
      </c>
      <c r="X60" s="28">
        <v>0</v>
      </c>
      <c r="Y60" s="28">
        <v>0</v>
      </c>
      <c r="Z60" s="28">
        <v>18.5</v>
      </c>
      <c r="AA60" s="28">
        <v>10</v>
      </c>
      <c r="AB60" s="28">
        <v>0</v>
      </c>
      <c r="AC60" s="28">
        <v>100</v>
      </c>
      <c r="AD60" s="28">
        <v>0</v>
      </c>
      <c r="AE60" s="28">
        <v>0</v>
      </c>
      <c r="AG60" s="28">
        <v>0.9</v>
      </c>
      <c r="AH60" s="28">
        <v>9.9000132999999995</v>
      </c>
      <c r="AI60" s="28">
        <v>0</v>
      </c>
      <c r="AJ60" s="28">
        <v>0.20000667</v>
      </c>
      <c r="AK60" s="28">
        <v>0</v>
      </c>
      <c r="AL60" s="28">
        <v>0</v>
      </c>
      <c r="AM60" s="28">
        <v>1</v>
      </c>
      <c r="AN60" s="28">
        <v>0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2.6111111</v>
      </c>
      <c r="AU60" s="28">
        <v>0</v>
      </c>
      <c r="AV60" s="28">
        <v>0</v>
      </c>
      <c r="AW60" s="28">
        <v>18.5</v>
      </c>
      <c r="AX60" s="28">
        <v>10</v>
      </c>
      <c r="AY60" s="28">
        <v>0</v>
      </c>
      <c r="AZ60" s="28">
        <v>100</v>
      </c>
      <c r="BA60" s="28">
        <v>0</v>
      </c>
      <c r="BB60" s="28">
        <v>0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9.9999999599999967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-9.9996665999999998E-2</v>
      </c>
      <c r="CG60">
        <v>-0.29524499999999998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9.9000132999999995</v>
      </c>
      <c r="L61" s="28">
        <v>0</v>
      </c>
      <c r="M61" s="28">
        <v>9.9996665999999998E-2</v>
      </c>
      <c r="N61" s="28">
        <v>0</v>
      </c>
      <c r="O61" s="28">
        <v>0</v>
      </c>
      <c r="P61" s="28">
        <v>2</v>
      </c>
      <c r="Q61" s="28">
        <v>0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5.2222222</v>
      </c>
      <c r="X61" s="28">
        <v>0</v>
      </c>
      <c r="Y61" s="28">
        <v>0</v>
      </c>
      <c r="Z61" s="28">
        <v>0</v>
      </c>
      <c r="AA61" s="28">
        <v>0</v>
      </c>
      <c r="AB61" s="28">
        <v>60</v>
      </c>
      <c r="AC61" s="28">
        <v>0</v>
      </c>
      <c r="AD61" s="28">
        <v>0</v>
      </c>
      <c r="AE61" s="28">
        <v>1.2</v>
      </c>
      <c r="AG61" s="28">
        <v>0.6</v>
      </c>
      <c r="AH61" s="28">
        <v>9.9000132999999995</v>
      </c>
      <c r="AI61" s="28">
        <v>0</v>
      </c>
      <c r="AJ61" s="28">
        <v>9.9996665999999998E-2</v>
      </c>
      <c r="AK61" s="28">
        <v>0</v>
      </c>
      <c r="AL61" s="28">
        <v>0</v>
      </c>
      <c r="AM61" s="28">
        <v>2</v>
      </c>
      <c r="AN61" s="28">
        <v>0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5.2222222</v>
      </c>
      <c r="AU61" s="28">
        <v>0</v>
      </c>
      <c r="AV61" s="28">
        <v>0</v>
      </c>
      <c r="AW61" s="28">
        <v>0</v>
      </c>
      <c r="AX61" s="28">
        <v>0</v>
      </c>
      <c r="AY61" s="28">
        <v>60</v>
      </c>
      <c r="AZ61" s="28">
        <v>0</v>
      </c>
      <c r="BA61" s="28">
        <v>0</v>
      </c>
      <c r="BB61" s="28">
        <v>1.2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9.9999999599999967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-0.30000333600000001</v>
      </c>
      <c r="CG61">
        <v>-0.29524499999999998</v>
      </c>
      <c r="CL61" s="16"/>
      <c r="CT61" s="16"/>
      <c r="CU61" cm="1">
        <f t="array" ref="CU61:CZ61">TRANSPOSE(BP63:BP68-_xlfn.ANCHORARRAY(BU56))</f>
        <v>39.799986670000003</v>
      </c>
      <c r="CV61">
        <v>39.799986670000003</v>
      </c>
      <c r="CW61">
        <v>43.000000040000003</v>
      </c>
      <c r="CX61">
        <v>61.500000040000003</v>
      </c>
      <c r="CY61">
        <v>80.000000040000003</v>
      </c>
      <c r="CZ61">
        <v>80.000000040000003</v>
      </c>
    </row>
    <row r="62" spans="1:104" x14ac:dyDescent="0.2"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-0.40000000200000002</v>
      </c>
      <c r="CG62">
        <v>-0.29524499999999998</v>
      </c>
      <c r="CU62" s="13" t="s">
        <v>222</v>
      </c>
    </row>
    <row r="63" spans="1:104" x14ac:dyDescent="0.2">
      <c r="A63" s="3" t="s">
        <v>1</v>
      </c>
      <c r="B63" s="3" t="s">
        <v>4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40.200013329999997</v>
      </c>
      <c r="CV63">
        <v>40.200013329999997</v>
      </c>
      <c r="CW63">
        <v>36.999999959999997</v>
      </c>
      <c r="CX63">
        <v>18.49999996</v>
      </c>
      <c r="CY63">
        <v>-4.000000330961484E-8</v>
      </c>
      <c r="CZ63">
        <v>-4.000000330961484E-8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9.9000132999999995</v>
      </c>
      <c r="BF70" s="19">
        <v>0</v>
      </c>
      <c r="BG70" s="19">
        <v>7.7050501999999996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BD71" s="19">
        <v>0.60000000000000009</v>
      </c>
      <c r="BE71" s="19">
        <v>9.9000132999999995</v>
      </c>
      <c r="BF71" s="19">
        <v>0</v>
      </c>
      <c r="BG71" s="19">
        <v>7.7050501999999996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BD72" s="19">
        <v>0.30000000000000004</v>
      </c>
      <c r="BE72" s="19">
        <v>9.9000132999999995</v>
      </c>
      <c r="BF72" s="19">
        <v>0</v>
      </c>
      <c r="BG72" s="19">
        <v>7.7050501999999996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BD73" s="19">
        <v>0.60000000000000009</v>
      </c>
      <c r="BE73" s="19">
        <v>9.9000132999999995</v>
      </c>
      <c r="BF73" s="19">
        <v>0</v>
      </c>
      <c r="BG73" s="19">
        <v>7.7050501999999996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BD74" s="19">
        <v>0.89999999999999991</v>
      </c>
      <c r="BE74" s="19">
        <v>9.9000132999999995</v>
      </c>
      <c r="BF74" s="19">
        <v>0</v>
      </c>
      <c r="BG74" s="19">
        <v>7.7050501999999996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BD75" s="19">
        <v>0.60000000000000009</v>
      </c>
      <c r="BE75" s="19">
        <v>9.9000132999999995</v>
      </c>
      <c r="BF75" s="19">
        <v>0</v>
      </c>
      <c r="BG75" s="19">
        <v>7.7050501999999996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0.99000133000000001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2.5583333400000003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3.6</v>
      </c>
      <c r="BD77" s="50" cm="1">
        <f t="array" ref="BD77:BU82">MMULT(AG56:BB61,BD22:BU43)</f>
        <v>0.3</v>
      </c>
      <c r="BE77" s="31">
        <v>9.9000132999999995</v>
      </c>
      <c r="BF77" s="31">
        <v>0</v>
      </c>
      <c r="BG77" s="31">
        <v>7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8.5277778000000009</v>
      </c>
      <c r="BN77" s="31">
        <v>0.20001332999999999</v>
      </c>
      <c r="BO77" s="31">
        <v>0</v>
      </c>
      <c r="BP77" s="31">
        <v>0</v>
      </c>
      <c r="BQ77" s="31">
        <v>0</v>
      </c>
      <c r="BR77" s="31">
        <v>100</v>
      </c>
      <c r="BS77" s="31">
        <v>2</v>
      </c>
      <c r="BT77" s="31">
        <v>0</v>
      </c>
      <c r="BU77" s="32">
        <v>0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0.7400000000000001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1.9833333299999998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7.4</v>
      </c>
      <c r="BF78">
        <v>0</v>
      </c>
      <c r="BG78">
        <v>4.5999999999999996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6.6111110999999996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34">
        <v>0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0.99000133000000001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3.4683500999999999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2.7839935800000002</v>
      </c>
      <c r="BD79" s="33">
        <v>0.3</v>
      </c>
      <c r="BE79">
        <v>9.9000132999999995</v>
      </c>
      <c r="BF79">
        <v>0</v>
      </c>
      <c r="BG79">
        <v>7.7050501999999996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11.561166999999999</v>
      </c>
      <c r="BN79">
        <v>0.20001332999999999</v>
      </c>
      <c r="BO79">
        <v>0</v>
      </c>
      <c r="BP79">
        <v>3.4000267000000002</v>
      </c>
      <c r="BQ79">
        <v>22.666844000000001</v>
      </c>
      <c r="BR79">
        <v>77.333156000000002</v>
      </c>
      <c r="BS79">
        <v>1.5466631</v>
      </c>
      <c r="BT79">
        <v>0</v>
      </c>
      <c r="BU79" s="34">
        <v>0.29524499999999998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0.99000133000000001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0.55833332999999996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D80" s="33">
        <v>0.6</v>
      </c>
      <c r="BE80">
        <v>9.9000132999999995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1.8611111</v>
      </c>
      <c r="BN80">
        <v>0</v>
      </c>
      <c r="BO80">
        <v>0</v>
      </c>
      <c r="BP80">
        <v>18.5</v>
      </c>
      <c r="BQ80">
        <v>110</v>
      </c>
      <c r="BR80">
        <v>0</v>
      </c>
      <c r="BS80">
        <v>0</v>
      </c>
      <c r="BT80">
        <v>9.9996665999999998E-2</v>
      </c>
      <c r="BU80" s="34">
        <v>0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0.99000133000000001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0.78333332999999994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D81" s="33">
        <v>0.9</v>
      </c>
      <c r="BE81">
        <v>9.9000132999999995</v>
      </c>
      <c r="BF81">
        <v>0</v>
      </c>
      <c r="BG81">
        <v>1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2.6111111</v>
      </c>
      <c r="BN81">
        <v>0</v>
      </c>
      <c r="BO81">
        <v>0</v>
      </c>
      <c r="BP81">
        <v>18.5</v>
      </c>
      <c r="BQ81">
        <v>110</v>
      </c>
      <c r="BR81">
        <v>0</v>
      </c>
      <c r="BS81">
        <v>0</v>
      </c>
      <c r="BT81">
        <v>0.20000667</v>
      </c>
      <c r="BU81" s="34">
        <v>0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0.99000133000000001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1.5666666599999999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2.16</v>
      </c>
      <c r="BD82" s="35">
        <v>0.6</v>
      </c>
      <c r="BE82" s="8">
        <v>9.9000132999999995</v>
      </c>
      <c r="BF82" s="8">
        <v>0</v>
      </c>
      <c r="BG82" s="8">
        <v>2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5.2222222</v>
      </c>
      <c r="BN82" s="8">
        <v>0</v>
      </c>
      <c r="BO82" s="8">
        <v>0</v>
      </c>
      <c r="BP82" s="8">
        <v>0</v>
      </c>
      <c r="BQ82" s="8">
        <v>0</v>
      </c>
      <c r="BR82" s="8">
        <v>60</v>
      </c>
      <c r="BS82" s="8">
        <v>1.2</v>
      </c>
      <c r="BT82" s="8">
        <v>9.9996665999999998E-2</v>
      </c>
      <c r="BU82" s="36">
        <v>0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3.9000132999999999</v>
      </c>
      <c r="BF84" s="28">
        <v>0</v>
      </c>
      <c r="BG84" s="28">
        <v>7.7050501999999996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9.9000132999999995</v>
      </c>
      <c r="BF86" s="43">
        <v>0</v>
      </c>
      <c r="BG86" s="43">
        <v>7.7050501999999996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 t="s">
        <v>113</v>
      </c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  <c r="AF89" t="s">
        <v>97</v>
      </c>
    </row>
  </sheetData>
  <phoneticPr fontId="1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926E-067E-954C-B71F-4470F5F83A96}">
  <dimension ref="A1:DB89"/>
  <sheetViews>
    <sheetView topLeftCell="F7" zoomScale="85" workbookViewId="0">
      <pane xSplit="3" ySplit="2" topLeftCell="I9" activePane="bottomRight" state="frozen"/>
      <selection activeCell="F7" sqref="F7"/>
      <selection pane="topRight" activeCell="I7" sqref="I7"/>
      <selection pane="bottomLeft" activeCell="F9" sqref="F9"/>
      <selection pane="bottomRight" activeCell="CJ71" sqref="CJ71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10.334</v>
      </c>
      <c r="CH10" s="21">
        <v>8</v>
      </c>
      <c r="CI10" s="21">
        <v>10</v>
      </c>
      <c r="CJ10" s="21">
        <v>10.6</v>
      </c>
      <c r="CK10" s="21">
        <v>11</v>
      </c>
      <c r="CL10" s="22">
        <v>10.6</v>
      </c>
      <c r="CM10" s="16"/>
      <c r="CN10" s="20" cm="1">
        <f t="array" ref="CN10:CS20">_xlfn.ANCHORARRAY(CG10)-MMULT(AG10:BB20,TRANSPOSE(AG56:BB61))-BW10:CB20*_xlfn.ANCHORARRAY(CE10)-CU10:CZ20</f>
        <v>9.7330000000006578E-4</v>
      </c>
      <c r="CO10" s="21">
        <v>5.9999999999504894E-5</v>
      </c>
      <c r="CP10" s="21">
        <v>6.7000000001371518E-6</v>
      </c>
      <c r="CQ10" s="21">
        <v>-2.3300000000503474E-5</v>
      </c>
      <c r="CR10" s="21">
        <v>-3.3300000000124896E-5</v>
      </c>
      <c r="CS10" s="22">
        <v>-2.3300000000503474E-5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4.6000000000000005</v>
      </c>
      <c r="CI11" s="16">
        <v>8</v>
      </c>
      <c r="CJ11" s="16">
        <v>1.0050000000000001</v>
      </c>
      <c r="CK11" s="16">
        <v>1</v>
      </c>
      <c r="CL11" s="24">
        <v>2</v>
      </c>
      <c r="CM11" s="16"/>
      <c r="CN11" s="23">
        <v>-2.5999999999992696E-4</v>
      </c>
      <c r="CO11" s="16">
        <v>8.0000000000080007E-4</v>
      </c>
      <c r="CP11" s="16">
        <v>-7.9999999999991189E-4</v>
      </c>
      <c r="CQ11" s="16">
        <v>4.8950000000000937E-3</v>
      </c>
      <c r="CR11" s="16">
        <v>7.9999999999991189E-4</v>
      </c>
      <c r="CS11" s="24">
        <v>-7.299999999998974E-4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8.2390000000000008</v>
      </c>
      <c r="CH15" s="16">
        <v>7.5</v>
      </c>
      <c r="CI15" s="16">
        <v>11</v>
      </c>
      <c r="CJ15" s="16">
        <v>1.7450000000000001</v>
      </c>
      <c r="CK15" s="16">
        <v>3.5</v>
      </c>
      <c r="CL15" s="24">
        <v>4.41</v>
      </c>
      <c r="CM15" s="16"/>
      <c r="CN15" s="23">
        <v>1.1111111111006267E-4</v>
      </c>
      <c r="CO15" s="16">
        <v>-8.8817841970012523E-16</v>
      </c>
      <c r="CP15" s="16">
        <v>0</v>
      </c>
      <c r="CQ15" s="16">
        <v>-4.9999999999998934E-3</v>
      </c>
      <c r="CR15" s="16">
        <v>0</v>
      </c>
      <c r="CS15" s="24">
        <v>-1.1111111111112848E-3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0.33300000000000002</v>
      </c>
      <c r="CH16" s="16">
        <v>0</v>
      </c>
      <c r="CI16" s="16">
        <v>0</v>
      </c>
      <c r="CJ16" s="16">
        <v>0</v>
      </c>
      <c r="CK16" s="16">
        <v>0</v>
      </c>
      <c r="CL16" s="24">
        <v>0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0.33300000000000002</v>
      </c>
      <c r="CV16" s="28">
        <v>0</v>
      </c>
      <c r="CW16" s="28">
        <v>0</v>
      </c>
      <c r="CX16" s="28">
        <v>0</v>
      </c>
      <c r="CY16" s="28">
        <v>0</v>
      </c>
      <c r="CZ16" s="28">
        <v>0</v>
      </c>
    </row>
    <row r="17" spans="1:104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0</v>
      </c>
      <c r="CH17" s="16">
        <v>0</v>
      </c>
      <c r="CI17" s="16">
        <v>0</v>
      </c>
      <c r="CJ17" s="16">
        <v>17</v>
      </c>
      <c r="CK17" s="16">
        <v>17</v>
      </c>
      <c r="CL17" s="24">
        <v>6.33</v>
      </c>
      <c r="CM17" s="16"/>
      <c r="CN17" s="23">
        <v>0</v>
      </c>
      <c r="CO17" s="16">
        <v>0</v>
      </c>
      <c r="CP17" s="16">
        <v>0</v>
      </c>
      <c r="CQ17" s="16">
        <v>0</v>
      </c>
      <c r="CR17" s="16">
        <v>0</v>
      </c>
      <c r="CS17" s="24">
        <v>-2.9999999999992255E-3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4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0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4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4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2</v>
      </c>
      <c r="CH20" s="26">
        <v>0</v>
      </c>
      <c r="CI20" s="26">
        <v>2</v>
      </c>
      <c r="CJ20" s="26">
        <v>0.2</v>
      </c>
      <c r="CK20" s="26">
        <v>0.2</v>
      </c>
      <c r="CL20" s="27">
        <v>0.35599999999999998</v>
      </c>
      <c r="CM20" s="16"/>
      <c r="CN20" s="25">
        <v>0</v>
      </c>
      <c r="CO20" s="26">
        <v>0</v>
      </c>
      <c r="CP20" s="26">
        <v>0</v>
      </c>
      <c r="CQ20" s="26">
        <v>0</v>
      </c>
      <c r="CR20" s="26">
        <v>0</v>
      </c>
      <c r="CS20" s="27">
        <v>3.9999999999995595E-4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4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4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</row>
    <row r="23" spans="1:104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SUM(_xlfn.ANCHORARRAY(AG77))</f>
        <v>25.162500000000001</v>
      </c>
      <c r="CH23" s="38" cm="1">
        <f t="array" ref="CH23">MMULT(BD46:BU46,TRANSPOSE(BD84:BU84))+CD22*CD24</f>
        <v>7816.7</v>
      </c>
      <c r="CI23" s="39">
        <f>CG23+CH23</f>
        <v>7841.8625000000002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0</v>
      </c>
      <c r="CV23" s="16">
        <v>1.7669999999999995</v>
      </c>
      <c r="CW23" s="16">
        <v>0</v>
      </c>
      <c r="CX23" s="16">
        <v>0</v>
      </c>
      <c r="CY23" s="16">
        <v>0</v>
      </c>
      <c r="CZ23" s="24">
        <v>0</v>
      </c>
    </row>
    <row r="24" spans="1:104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</row>
    <row r="25" spans="1:104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0.45999999999999996</v>
      </c>
      <c r="CV25" s="16">
        <v>1.7999999999999998</v>
      </c>
      <c r="CW25" s="16">
        <v>0</v>
      </c>
      <c r="CX25" s="16">
        <v>6.3</v>
      </c>
      <c r="CY25" s="16">
        <v>5.4</v>
      </c>
      <c r="CZ25" s="24">
        <v>5.93</v>
      </c>
    </row>
    <row r="26" spans="1:104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</row>
    <row r="27" spans="1:104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</row>
    <row r="28" spans="1:104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</row>
    <row r="29" spans="1:104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</row>
    <row r="30" spans="1:104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</row>
    <row r="31" spans="1:104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9990.7610000000004</v>
      </c>
      <c r="CV31" s="16">
        <v>9991.5</v>
      </c>
      <c r="CW31" s="16">
        <v>9988</v>
      </c>
      <c r="CX31" s="16">
        <v>9997.2549999999992</v>
      </c>
      <c r="CY31" s="16">
        <v>9995.5</v>
      </c>
      <c r="CZ31" s="24">
        <v>9994.59</v>
      </c>
    </row>
    <row r="32" spans="1:104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6.6669999999999998</v>
      </c>
      <c r="CV32">
        <v>0</v>
      </c>
      <c r="CW32">
        <v>7</v>
      </c>
      <c r="CX32">
        <v>7</v>
      </c>
      <c r="CY32">
        <v>0</v>
      </c>
      <c r="CZ32" s="34">
        <v>7</v>
      </c>
    </row>
    <row r="33" spans="1:104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</row>
    <row r="34" spans="1:104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500</v>
      </c>
      <c r="CV34">
        <v>500</v>
      </c>
      <c r="CW34">
        <v>500</v>
      </c>
      <c r="CX34">
        <v>483</v>
      </c>
      <c r="CY34">
        <v>483</v>
      </c>
      <c r="CZ34" s="34">
        <v>493.67</v>
      </c>
    </row>
    <row r="35" spans="1:104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150</v>
      </c>
      <c r="CV35" s="16">
        <v>150</v>
      </c>
      <c r="CW35" s="16">
        <v>150</v>
      </c>
      <c r="CX35" s="16">
        <v>50</v>
      </c>
      <c r="CY35" s="16">
        <v>50</v>
      </c>
      <c r="CZ35" s="24">
        <v>107.78</v>
      </c>
    </row>
    <row r="36" spans="1:104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100</v>
      </c>
      <c r="CV36" s="16">
        <v>200</v>
      </c>
      <c r="CW36" s="16">
        <v>100</v>
      </c>
      <c r="CX36" s="16">
        <v>190</v>
      </c>
      <c r="CY36" s="16">
        <v>190</v>
      </c>
      <c r="CZ36" s="24">
        <v>182.22</v>
      </c>
    </row>
    <row r="37" spans="1:104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99997</v>
      </c>
      <c r="CV37" s="26">
        <v>99999</v>
      </c>
      <c r="CW37" s="26">
        <v>99997</v>
      </c>
      <c r="CX37" s="26">
        <v>99998.8</v>
      </c>
      <c r="CY37" s="26">
        <v>99998.8</v>
      </c>
      <c r="CZ37" s="27">
        <v>99998.644</v>
      </c>
    </row>
    <row r="38" spans="1:104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4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4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4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4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4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4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4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0.56699999999999995</v>
      </c>
      <c r="CV45" s="16">
        <v>0</v>
      </c>
      <c r="CW45" s="16">
        <v>0.23299999999999998</v>
      </c>
      <c r="CX45" s="16">
        <v>0.83299999999999996</v>
      </c>
      <c r="CY45" s="16">
        <v>1.2330000000000001</v>
      </c>
      <c r="CZ45" s="16">
        <v>0.83299999999999996</v>
      </c>
    </row>
    <row r="46" spans="1:104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4.6000000000000005</v>
      </c>
      <c r="CW46" s="16">
        <v>8</v>
      </c>
      <c r="CX46" s="16">
        <v>1.0050000000000001</v>
      </c>
      <c r="CY46" s="16">
        <v>1</v>
      </c>
      <c r="CZ46" s="16">
        <v>2</v>
      </c>
    </row>
    <row r="47" spans="1:104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10.000999999999999</v>
      </c>
      <c r="CV47" s="16">
        <v>8</v>
      </c>
      <c r="CW47" s="16">
        <v>10</v>
      </c>
      <c r="CX47" s="16">
        <v>10.6</v>
      </c>
      <c r="CY47" s="16">
        <v>11</v>
      </c>
      <c r="CZ47" s="16">
        <v>10.6</v>
      </c>
    </row>
    <row r="48" spans="1:104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0.23299999999999998</v>
      </c>
      <c r="BU49" s="52">
        <v>0.24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0.26700000000000002</v>
      </c>
      <c r="CH49" s="16" cm="1">
        <f t="array" ref="CH49:CH54">AN56:AN61</f>
        <v>0.26</v>
      </c>
      <c r="CT49" s="16"/>
      <c r="CU49" s="16" cm="1">
        <f t="array" ref="CU49:CZ50">TRANSPOSE(_xlfn.ANCHORARRAY(BF63)-BT49:BU54)</f>
        <v>0.66700000000000004</v>
      </c>
      <c r="CV49" s="16">
        <v>6.700000000000006E-2</v>
      </c>
      <c r="CW49" s="16">
        <v>1.1102230246251565E-16</v>
      </c>
      <c r="CX49" s="16">
        <v>0.2330000000000001</v>
      </c>
      <c r="CY49" s="16">
        <v>0.56600000000000006</v>
      </c>
      <c r="CZ49" s="16">
        <v>0.79900000000000015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0.83299999999999996</v>
      </c>
      <c r="BU50" s="53">
        <v>0.99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-0.6</v>
      </c>
      <c r="CH50" s="16">
        <v>-0.8</v>
      </c>
      <c r="CO50" s="30"/>
      <c r="CP50" s="16"/>
      <c r="CQ50" s="16"/>
      <c r="CR50" s="16"/>
      <c r="CS50" s="16"/>
      <c r="CT50" s="16"/>
      <c r="CU50" s="16">
        <v>0.75</v>
      </c>
      <c r="CV50" s="16">
        <v>0</v>
      </c>
      <c r="CW50" s="16">
        <v>0.84499999999999997</v>
      </c>
      <c r="CX50" s="16">
        <v>0.99049999999999994</v>
      </c>
      <c r="CY50" s="16">
        <v>0.22694999999999987</v>
      </c>
      <c r="CZ50" s="16">
        <v>0.98975499999999983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0.89999999999999991</v>
      </c>
      <c r="BU51" s="53">
        <v>0.14500000000000002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-6.7000000000000004E-2</v>
      </c>
      <c r="CH51" s="16">
        <v>0.8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0.66699999999999993</v>
      </c>
      <c r="BU52" s="53">
        <v>-4.9999999999994493E-4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0.23300000000000001</v>
      </c>
      <c r="CH52" s="16">
        <v>0.105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0.13299999999999998</v>
      </c>
      <c r="CV52" s="16">
        <v>0.73299999999999998</v>
      </c>
      <c r="CW52" s="16">
        <v>0.79999999999999993</v>
      </c>
      <c r="CX52" s="16">
        <v>0.56699999999999995</v>
      </c>
      <c r="CY52" s="16">
        <v>0.23399999999999996</v>
      </c>
      <c r="CZ52" s="16">
        <v>9.9999999999991762E-4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0.33399999999999996</v>
      </c>
      <c r="BU53" s="53">
        <v>0.76305000000000012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0.33300000000000002</v>
      </c>
      <c r="CH53" s="16">
        <v>-0.8</v>
      </c>
      <c r="CO53" s="16"/>
      <c r="CP53" s="16"/>
      <c r="CQ53" s="16"/>
      <c r="CR53" s="16"/>
      <c r="CS53" s="16"/>
      <c r="CU53" s="16">
        <v>0.24</v>
      </c>
      <c r="CV53" s="16">
        <v>0.99</v>
      </c>
      <c r="CW53" s="16">
        <v>0.14500000000000002</v>
      </c>
      <c r="CX53" s="16">
        <v>-4.9999999999994493E-4</v>
      </c>
      <c r="CY53" s="16">
        <v>0.76305000000000012</v>
      </c>
      <c r="CZ53" s="16">
        <v>2.4500000000016176E-4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0.10099999999999992</v>
      </c>
      <c r="BU54" s="53">
        <v>2.4500000000016176E-4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0.23300000000000001</v>
      </c>
      <c r="CH54" s="16">
        <v>0.73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0.33299999999999996</v>
      </c>
      <c r="CV55" s="16">
        <v>1.2</v>
      </c>
      <c r="CW55" s="16">
        <v>0.66700000000000004</v>
      </c>
      <c r="CX55" s="16">
        <v>0.36699999999999999</v>
      </c>
      <c r="CY55" s="16">
        <v>0.26699999999999996</v>
      </c>
      <c r="CZ55" s="16">
        <v>0.36699999999999999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9.7669999999999995</v>
      </c>
      <c r="L56" s="28">
        <v>0</v>
      </c>
      <c r="M56" s="28">
        <v>0.26700000000000002</v>
      </c>
      <c r="N56" s="28">
        <v>0</v>
      </c>
      <c r="O56" s="28">
        <v>0</v>
      </c>
      <c r="P56" s="28">
        <v>6.74</v>
      </c>
      <c r="Q56" s="28">
        <v>0.26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8.2390000000000008</v>
      </c>
      <c r="X56" s="28">
        <v>0.33300000000000002</v>
      </c>
      <c r="Y56" s="28">
        <v>0</v>
      </c>
      <c r="Z56" s="28">
        <v>0</v>
      </c>
      <c r="AA56" s="28">
        <v>0</v>
      </c>
      <c r="AB56" s="28">
        <v>100</v>
      </c>
      <c r="AC56" s="28">
        <v>0</v>
      </c>
      <c r="AD56" s="28">
        <v>0</v>
      </c>
      <c r="AE56" s="28">
        <v>2</v>
      </c>
      <c r="AG56" s="28">
        <v>0.3</v>
      </c>
      <c r="AH56" s="28">
        <v>9.7669999999999995</v>
      </c>
      <c r="AI56" s="28">
        <v>0</v>
      </c>
      <c r="AJ56" s="28">
        <v>0.26700000000000002</v>
      </c>
      <c r="AK56" s="28">
        <v>0</v>
      </c>
      <c r="AL56" s="28">
        <v>0</v>
      </c>
      <c r="AM56" s="28">
        <v>6.74</v>
      </c>
      <c r="AN56" s="28">
        <v>0.26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8.2390000000000008</v>
      </c>
      <c r="AU56" s="28">
        <v>0.33300000000000002</v>
      </c>
      <c r="AV56" s="28">
        <v>0</v>
      </c>
      <c r="AW56" s="28">
        <v>0</v>
      </c>
      <c r="AX56" s="28">
        <v>0</v>
      </c>
      <c r="AY56" s="28">
        <v>100</v>
      </c>
      <c r="AZ56" s="28">
        <v>0</v>
      </c>
      <c r="BA56" s="28">
        <v>0</v>
      </c>
      <c r="BB56" s="28">
        <v>2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50.332999999999998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0.54</v>
      </c>
      <c r="CV56" s="16">
        <v>1.6</v>
      </c>
      <c r="CW56" s="16">
        <v>0</v>
      </c>
      <c r="CX56" s="16">
        <v>0.69500000000000006</v>
      </c>
      <c r="CY56" s="16">
        <v>1.6</v>
      </c>
      <c r="CZ56" s="16">
        <v>7.0000000000000062E-2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8</v>
      </c>
      <c r="L57" s="28">
        <v>0</v>
      </c>
      <c r="M57" s="28">
        <v>-0.6</v>
      </c>
      <c r="N57" s="28">
        <v>0</v>
      </c>
      <c r="O57" s="28">
        <v>0</v>
      </c>
      <c r="P57" s="28">
        <v>5.4</v>
      </c>
      <c r="Q57" s="28">
        <v>-0.8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7.5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8</v>
      </c>
      <c r="AI57" s="28">
        <v>0</v>
      </c>
      <c r="AJ57" s="28">
        <v>-0.6</v>
      </c>
      <c r="AK57" s="28">
        <v>0</v>
      </c>
      <c r="AL57" s="28">
        <v>0</v>
      </c>
      <c r="AM57" s="28">
        <v>5.4</v>
      </c>
      <c r="AN57" s="28">
        <v>-0.8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7.5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50.332999999999998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-0.26700000000000002</v>
      </c>
      <c r="CG57">
        <v>-0.26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9.7669999999999995</v>
      </c>
      <c r="L58" s="28">
        <v>0</v>
      </c>
      <c r="M58" s="28">
        <v>-6.7000000000000004E-2</v>
      </c>
      <c r="N58" s="28">
        <v>0</v>
      </c>
      <c r="O58" s="28">
        <v>0</v>
      </c>
      <c r="P58" s="28">
        <v>7.2</v>
      </c>
      <c r="Q58" s="28">
        <v>0.8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</v>
      </c>
      <c r="X58" s="28">
        <v>0</v>
      </c>
      <c r="Y58" s="28">
        <v>0</v>
      </c>
      <c r="Z58" s="28">
        <v>0</v>
      </c>
      <c r="AA58" s="28">
        <v>0</v>
      </c>
      <c r="AB58" s="28">
        <v>100</v>
      </c>
      <c r="AC58" s="28">
        <v>0</v>
      </c>
      <c r="AD58" s="28">
        <v>0</v>
      </c>
      <c r="AE58" s="28">
        <v>2</v>
      </c>
      <c r="AG58" s="28">
        <v>0.3</v>
      </c>
      <c r="AH58" s="28">
        <v>9.7669999999999995</v>
      </c>
      <c r="AI58" s="28">
        <v>0</v>
      </c>
      <c r="AJ58" s="28">
        <v>-6.7000000000000004E-2</v>
      </c>
      <c r="AK58" s="28">
        <v>0</v>
      </c>
      <c r="AL58" s="28">
        <v>0</v>
      </c>
      <c r="AM58" s="28">
        <v>7.2</v>
      </c>
      <c r="AN58" s="28">
        <v>0.8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</v>
      </c>
      <c r="AU58" s="28">
        <v>0</v>
      </c>
      <c r="AV58" s="28">
        <v>0</v>
      </c>
      <c r="AW58" s="28">
        <v>0</v>
      </c>
      <c r="AX58" s="28">
        <v>0</v>
      </c>
      <c r="AY58" s="28">
        <v>100</v>
      </c>
      <c r="AZ58" s="28">
        <v>0</v>
      </c>
      <c r="BA58" s="28">
        <v>0</v>
      </c>
      <c r="BB58" s="28">
        <v>2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50.332999999999998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0.33299999999999996</v>
      </c>
      <c r="CG58">
        <v>0.54</v>
      </c>
      <c r="CL58" s="16"/>
      <c r="CT58" s="16"/>
      <c r="CU58" s="16" cm="1">
        <f t="array" ref="CU58:CZ58">TRANSPOSE(-BL63:BL68+AJ56:AJ61)</f>
        <v>0.86699999999999999</v>
      </c>
      <c r="CV58" s="16">
        <v>0</v>
      </c>
      <c r="CW58" s="16">
        <v>0.53299999999999992</v>
      </c>
      <c r="CX58" s="16">
        <v>0.83299999999999996</v>
      </c>
      <c r="CY58" s="16">
        <v>0.93300000000000005</v>
      </c>
      <c r="CZ58" s="16">
        <v>0.83299999999999996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9.7669999999999995</v>
      </c>
      <c r="L59" s="28">
        <v>0</v>
      </c>
      <c r="M59" s="28">
        <v>0.23300000000000001</v>
      </c>
      <c r="N59" s="28">
        <v>0</v>
      </c>
      <c r="O59" s="28">
        <v>0</v>
      </c>
      <c r="P59" s="28">
        <v>0.9</v>
      </c>
      <c r="Q59" s="28">
        <v>0.105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1.7450000000000001</v>
      </c>
      <c r="X59" s="28">
        <v>0</v>
      </c>
      <c r="Y59" s="28">
        <v>0</v>
      </c>
      <c r="Z59" s="28">
        <v>17</v>
      </c>
      <c r="AA59" s="28">
        <v>0</v>
      </c>
      <c r="AB59" s="28">
        <v>10</v>
      </c>
      <c r="AC59" s="28">
        <v>100</v>
      </c>
      <c r="AD59" s="28">
        <v>0</v>
      </c>
      <c r="AE59" s="28">
        <v>0.2</v>
      </c>
      <c r="AG59" s="28">
        <v>0.6</v>
      </c>
      <c r="AH59" s="28">
        <v>9.7669999999999995</v>
      </c>
      <c r="AI59" s="28">
        <v>0</v>
      </c>
      <c r="AJ59" s="28">
        <v>0.23300000000000001</v>
      </c>
      <c r="AK59" s="28">
        <v>0</v>
      </c>
      <c r="AL59" s="28">
        <v>0</v>
      </c>
      <c r="AM59" s="28">
        <v>0.9</v>
      </c>
      <c r="AN59" s="28">
        <v>0.105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1.7450000000000001</v>
      </c>
      <c r="AU59" s="28">
        <v>0</v>
      </c>
      <c r="AV59" s="28">
        <v>0</v>
      </c>
      <c r="AW59" s="28">
        <v>17</v>
      </c>
      <c r="AX59" s="28">
        <v>0</v>
      </c>
      <c r="AY59" s="28">
        <v>10</v>
      </c>
      <c r="AZ59" s="28">
        <v>100</v>
      </c>
      <c r="BA59" s="28">
        <v>0</v>
      </c>
      <c r="BB59" s="28">
        <v>0.2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33.332999999999998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0.39999999999999997</v>
      </c>
      <c r="CG59">
        <v>-0.26</v>
      </c>
      <c r="CL59" s="16"/>
      <c r="CT59" s="16"/>
      <c r="CU59" s="16" cm="1">
        <f t="array" ref="CU59:CZ59">TRANSPOSE(-BM63:BM68+AN56:AN61)</f>
        <v>1.06</v>
      </c>
      <c r="CV59" s="16">
        <v>0</v>
      </c>
      <c r="CW59" s="16">
        <v>1.6</v>
      </c>
      <c r="CX59" s="16">
        <v>0.90500000000000003</v>
      </c>
      <c r="CY59" s="16">
        <v>0</v>
      </c>
      <c r="CZ59" s="16">
        <v>1.53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9.7669999999999995</v>
      </c>
      <c r="L60" s="28">
        <v>0</v>
      </c>
      <c r="M60" s="28">
        <v>0.33300000000000002</v>
      </c>
      <c r="N60" s="28">
        <v>0</v>
      </c>
      <c r="O60" s="28">
        <v>0</v>
      </c>
      <c r="P60" s="28">
        <v>1.8</v>
      </c>
      <c r="Q60" s="28">
        <v>-0.8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3.5</v>
      </c>
      <c r="X60" s="28">
        <v>0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0.9</v>
      </c>
      <c r="AH60" s="28">
        <v>9.7669999999999995</v>
      </c>
      <c r="AI60" s="28">
        <v>0</v>
      </c>
      <c r="AJ60" s="28">
        <v>0.33300000000000002</v>
      </c>
      <c r="AK60" s="28">
        <v>0</v>
      </c>
      <c r="AL60" s="28">
        <v>0</v>
      </c>
      <c r="AM60" s="28">
        <v>1.8</v>
      </c>
      <c r="AN60" s="28">
        <v>-0.8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3.5</v>
      </c>
      <c r="AU60" s="28">
        <v>0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16.332999999999998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0.16699999999999995</v>
      </c>
      <c r="CG60">
        <v>-0.36499999999999999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9.7669999999999995</v>
      </c>
      <c r="L61" s="28">
        <v>0</v>
      </c>
      <c r="M61" s="28">
        <v>0.23300000000000001</v>
      </c>
      <c r="N61" s="28">
        <v>0</v>
      </c>
      <c r="O61" s="28">
        <v>0</v>
      </c>
      <c r="P61" s="28">
        <v>1.27</v>
      </c>
      <c r="Q61" s="28">
        <v>0.73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4.41</v>
      </c>
      <c r="X61" s="28">
        <v>0</v>
      </c>
      <c r="Y61" s="28">
        <v>0</v>
      </c>
      <c r="Z61" s="28">
        <v>6.33</v>
      </c>
      <c r="AA61" s="28">
        <v>42.22</v>
      </c>
      <c r="AB61" s="28">
        <v>17.78</v>
      </c>
      <c r="AC61" s="28">
        <v>0</v>
      </c>
      <c r="AD61" s="28">
        <v>0</v>
      </c>
      <c r="AE61" s="28">
        <v>0.35599999999999998</v>
      </c>
      <c r="AG61" s="28">
        <v>0.6</v>
      </c>
      <c r="AH61" s="28">
        <v>9.7669999999999995</v>
      </c>
      <c r="AI61" s="28">
        <v>0</v>
      </c>
      <c r="AJ61" s="28">
        <v>0.23300000000000001</v>
      </c>
      <c r="AK61" s="28">
        <v>0</v>
      </c>
      <c r="AL61" s="28">
        <v>0</v>
      </c>
      <c r="AM61" s="28">
        <v>1.27</v>
      </c>
      <c r="AN61" s="28">
        <v>0.73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4.41</v>
      </c>
      <c r="AU61" s="28">
        <v>0</v>
      </c>
      <c r="AV61" s="28">
        <v>0</v>
      </c>
      <c r="AW61" s="28">
        <v>6.33</v>
      </c>
      <c r="AX61" s="28">
        <v>42.22</v>
      </c>
      <c r="AY61" s="28">
        <v>17.78</v>
      </c>
      <c r="AZ61" s="28">
        <v>0</v>
      </c>
      <c r="BA61" s="28">
        <v>0</v>
      </c>
      <c r="BB61" s="28">
        <v>0.35599999999999998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10.003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-0.16600000000000006</v>
      </c>
      <c r="CG61">
        <v>0.43500000000000005</v>
      </c>
      <c r="CL61" s="16"/>
      <c r="CT61" s="16"/>
      <c r="CU61" cm="1">
        <f t="array" ref="CU61:CZ61">TRANSPOSE(BP63:BP68-_xlfn.ANCHORARRAY(BU56))</f>
        <v>39.667000000000002</v>
      </c>
      <c r="CV61">
        <v>39.667000000000002</v>
      </c>
      <c r="CW61">
        <v>39.667000000000002</v>
      </c>
      <c r="CX61">
        <v>56.667000000000002</v>
      </c>
      <c r="CY61">
        <v>73.667000000000002</v>
      </c>
      <c r="CZ61">
        <v>79.997</v>
      </c>
    </row>
    <row r="62" spans="1:104" x14ac:dyDescent="0.2"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-0.39900000000000008</v>
      </c>
      <c r="CG62">
        <v>-0.29499999999999993</v>
      </c>
      <c r="CU62" s="13" t="s">
        <v>222</v>
      </c>
    </row>
    <row r="63" spans="1:104" x14ac:dyDescent="0.2">
      <c r="A63" s="3" t="s">
        <v>1</v>
      </c>
      <c r="B63" s="3" t="s">
        <v>4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40.332999999999998</v>
      </c>
      <c r="CV63">
        <v>40.332999999999998</v>
      </c>
      <c r="CW63">
        <v>40.332999999999998</v>
      </c>
      <c r="CX63">
        <v>23.332999999999998</v>
      </c>
      <c r="CY63">
        <v>6.3329999999999984</v>
      </c>
      <c r="CZ63">
        <v>3.0000000000001137E-3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9.7669999999999995</v>
      </c>
      <c r="BF70" s="19">
        <v>0</v>
      </c>
      <c r="BG70" s="19">
        <v>7.2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BD71" s="19">
        <v>0.60000000000000009</v>
      </c>
      <c r="BE71" s="19">
        <v>9.7669999999999995</v>
      </c>
      <c r="BF71" s="19">
        <v>0</v>
      </c>
      <c r="BG71" s="19">
        <v>7.2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BD72" s="19">
        <v>0.30000000000000004</v>
      </c>
      <c r="BE72" s="19">
        <v>9.7669999999999995</v>
      </c>
      <c r="BF72" s="19">
        <v>0</v>
      </c>
      <c r="BG72" s="19">
        <v>7.2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BD73" s="19">
        <v>0.60000000000000009</v>
      </c>
      <c r="BE73" s="19">
        <v>9.7669999999999995</v>
      </c>
      <c r="BF73" s="19">
        <v>0</v>
      </c>
      <c r="BG73" s="19">
        <v>7.2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BD74" s="19">
        <v>0.89999999999999991</v>
      </c>
      <c r="BE74" s="19">
        <v>9.7669999999999995</v>
      </c>
      <c r="BF74" s="19">
        <v>0</v>
      </c>
      <c r="BG74" s="19">
        <v>7.2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BD75" s="19">
        <v>0.60000000000000009</v>
      </c>
      <c r="BE75" s="19">
        <v>9.7669999999999995</v>
      </c>
      <c r="BF75" s="19">
        <v>0</v>
      </c>
      <c r="BG75" s="19">
        <v>7.2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0.97670000000000001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2.4717000000000002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3.6</v>
      </c>
      <c r="BD77" s="50" cm="1">
        <f t="array" ref="BD77:BU82">MMULT(AG56:BB61,BD22:BU43)</f>
        <v>0.3</v>
      </c>
      <c r="BE77" s="31">
        <v>9.7669999999999995</v>
      </c>
      <c r="BF77" s="31">
        <v>0</v>
      </c>
      <c r="BG77" s="31">
        <v>6.74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8.2390000000000008</v>
      </c>
      <c r="BN77" s="31">
        <v>0.33300000000000002</v>
      </c>
      <c r="BO77" s="31">
        <v>0</v>
      </c>
      <c r="BP77" s="31">
        <v>0</v>
      </c>
      <c r="BQ77" s="31">
        <v>0</v>
      </c>
      <c r="BR77" s="31">
        <v>100</v>
      </c>
      <c r="BS77" s="31">
        <v>2</v>
      </c>
      <c r="BT77" s="31">
        <v>0.26700000000000002</v>
      </c>
      <c r="BU77" s="32">
        <v>0.26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0.8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2.25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8</v>
      </c>
      <c r="BF78">
        <v>0</v>
      </c>
      <c r="BG78">
        <v>5.4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7.5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-0.6</v>
      </c>
      <c r="BU78" s="34">
        <v>-0.8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0.97670000000000001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3.3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3.6</v>
      </c>
      <c r="BD79" s="33">
        <v>0.3</v>
      </c>
      <c r="BE79">
        <v>9.7669999999999995</v>
      </c>
      <c r="BF79">
        <v>0</v>
      </c>
      <c r="BG79">
        <v>7.2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</v>
      </c>
      <c r="BN79">
        <v>0</v>
      </c>
      <c r="BO79">
        <v>0</v>
      </c>
      <c r="BP79">
        <v>0</v>
      </c>
      <c r="BQ79">
        <v>0</v>
      </c>
      <c r="BR79">
        <v>100</v>
      </c>
      <c r="BS79">
        <v>2</v>
      </c>
      <c r="BT79">
        <v>-6.7000000000000004E-2</v>
      </c>
      <c r="BU79" s="34">
        <v>0.8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0.97670000000000001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0.52349999999999997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0.36000000000000004</v>
      </c>
      <c r="BD80" s="33">
        <v>0.6</v>
      </c>
      <c r="BE80">
        <v>9.7669999999999995</v>
      </c>
      <c r="BF80">
        <v>0</v>
      </c>
      <c r="BG80">
        <v>0.9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1.7450000000000001</v>
      </c>
      <c r="BN80">
        <v>0</v>
      </c>
      <c r="BO80">
        <v>0</v>
      </c>
      <c r="BP80">
        <v>17</v>
      </c>
      <c r="BQ80">
        <v>100</v>
      </c>
      <c r="BR80">
        <v>10</v>
      </c>
      <c r="BS80">
        <v>0.2</v>
      </c>
      <c r="BT80">
        <v>0.23300000000000001</v>
      </c>
      <c r="BU80" s="34">
        <v>0.105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0.97670000000000001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1.05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0.36000000000000004</v>
      </c>
      <c r="BD81" s="33">
        <v>0.9</v>
      </c>
      <c r="BE81">
        <v>9.7669999999999995</v>
      </c>
      <c r="BF81">
        <v>0</v>
      </c>
      <c r="BG81">
        <v>1.8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3.5</v>
      </c>
      <c r="BN81">
        <v>0</v>
      </c>
      <c r="BO81">
        <v>0</v>
      </c>
      <c r="BP81">
        <v>17</v>
      </c>
      <c r="BQ81">
        <v>100</v>
      </c>
      <c r="BR81">
        <v>10</v>
      </c>
      <c r="BS81">
        <v>0.2</v>
      </c>
      <c r="BT81">
        <v>0.33300000000000002</v>
      </c>
      <c r="BU81" s="34">
        <v>-0.8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0.97670000000000001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1.323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0.64080000000000004</v>
      </c>
      <c r="BD82" s="35">
        <v>0.6</v>
      </c>
      <c r="BE82" s="8">
        <v>9.7669999999999995</v>
      </c>
      <c r="BF82" s="8">
        <v>0</v>
      </c>
      <c r="BG82" s="8">
        <v>1.27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4.41</v>
      </c>
      <c r="BN82" s="8">
        <v>0</v>
      </c>
      <c r="BO82" s="8">
        <v>0</v>
      </c>
      <c r="BP82" s="8">
        <v>6.33</v>
      </c>
      <c r="BQ82" s="8">
        <v>42.22</v>
      </c>
      <c r="BR82" s="8">
        <v>17.78</v>
      </c>
      <c r="BS82" s="8">
        <v>0.35599999999999998</v>
      </c>
      <c r="BT82" s="8">
        <v>0.23300000000000001</v>
      </c>
      <c r="BU82" s="36">
        <v>0.73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3.7669999999999999</v>
      </c>
      <c r="BF84" s="28">
        <v>0</v>
      </c>
      <c r="BG84" s="28">
        <v>7.2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9.7669999999999995</v>
      </c>
      <c r="BF86" s="43">
        <v>0</v>
      </c>
      <c r="BG86" s="43">
        <v>7.2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 t="s">
        <v>113</v>
      </c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  <c r="AF89" t="s">
        <v>97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857E-0F74-4944-A9B3-35355F9DFF61}">
  <dimension ref="A1:DB89"/>
  <sheetViews>
    <sheetView topLeftCell="BU12" zoomScale="115" workbookViewId="0">
      <selection activeCell="J56" sqref="J56:AE61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17.000003331999999</v>
      </c>
      <c r="CH10" s="21">
        <v>8</v>
      </c>
      <c r="CI10" s="21">
        <v>17.000003331999999</v>
      </c>
      <c r="CJ10" s="21">
        <v>17.60003334</v>
      </c>
      <c r="CK10" s="21">
        <v>11</v>
      </c>
      <c r="CL10" s="22">
        <v>17.266680000000001</v>
      </c>
      <c r="CM10" s="16"/>
      <c r="CN10" s="20" cm="1">
        <f t="array" ref="CN10:CS20">_xlfn.ANCHORARRAY(CG10)-MMULT(AG10:BB20,TRANSPOSE(AG56:BB61))-BW10:CB20*_xlfn.ANCHORARRAY(CE10)-CU10:CZ20</f>
        <v>-3.3320191050734138E-10</v>
      </c>
      <c r="CO10" s="21">
        <v>0</v>
      </c>
      <c r="CP10" s="21">
        <v>-3.3320191050734138E-10</v>
      </c>
      <c r="CQ10" s="21">
        <v>4.6659991426167835E-9</v>
      </c>
      <c r="CR10" s="21">
        <v>0</v>
      </c>
      <c r="CS10" s="22">
        <v>0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4.5999999999999996</v>
      </c>
      <c r="CI11" s="16">
        <v>8.0002952000000001</v>
      </c>
      <c r="CJ11" s="16">
        <v>1</v>
      </c>
      <c r="CK11" s="16">
        <v>1</v>
      </c>
      <c r="CL11" s="24">
        <v>2</v>
      </c>
      <c r="CM11" s="16"/>
      <c r="CN11" s="23">
        <v>0</v>
      </c>
      <c r="CO11" s="16">
        <v>0</v>
      </c>
      <c r="CP11" s="16">
        <v>-4.5000000170603016E-8</v>
      </c>
      <c r="CQ11" s="16">
        <v>0</v>
      </c>
      <c r="CR11" s="16">
        <v>0</v>
      </c>
      <c r="CS11" s="24">
        <v>0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8.5277778000000009</v>
      </c>
      <c r="CH15" s="16">
        <v>6.6111110999999996</v>
      </c>
      <c r="CI15" s="16">
        <v>11.561166999999999</v>
      </c>
      <c r="CJ15" s="16">
        <v>1.8611111</v>
      </c>
      <c r="CK15" s="16">
        <v>2.6111111</v>
      </c>
      <c r="CL15" s="24">
        <v>5.2222222</v>
      </c>
      <c r="CM15" s="16"/>
      <c r="CN15" s="23">
        <v>2.2222222284540294E-8</v>
      </c>
      <c r="CO15" s="16">
        <v>-1.1111111142270147E-8</v>
      </c>
      <c r="CP15" s="16">
        <v>1.1111110964634463E-7</v>
      </c>
      <c r="CQ15" s="16">
        <v>-1.1111111142270147E-8</v>
      </c>
      <c r="CR15" s="16">
        <v>-1.1111111142270147E-8</v>
      </c>
      <c r="CS15" s="24">
        <v>-2.2222222284540294E-8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7</v>
      </c>
      <c r="CH16" s="16">
        <v>0</v>
      </c>
      <c r="CI16" s="16">
        <v>7</v>
      </c>
      <c r="CJ16" s="16">
        <v>7</v>
      </c>
      <c r="CK16" s="16">
        <v>0</v>
      </c>
      <c r="CL16" s="24">
        <v>6.6666800000000004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7</v>
      </c>
      <c r="CV16" s="28">
        <v>0</v>
      </c>
      <c r="CW16" s="28">
        <v>7</v>
      </c>
      <c r="CX16" s="28">
        <v>7</v>
      </c>
      <c r="CY16" s="28">
        <v>0</v>
      </c>
      <c r="CZ16" s="28">
        <v>6.6666800000000004</v>
      </c>
    </row>
    <row r="17" spans="1:104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12</v>
      </c>
      <c r="CH17" s="16">
        <v>0</v>
      </c>
      <c r="CI17" s="16">
        <v>15</v>
      </c>
      <c r="CJ17" s="16">
        <v>17</v>
      </c>
      <c r="CK17" s="16">
        <v>17</v>
      </c>
      <c r="CL17" s="24">
        <v>6.6666800000000004</v>
      </c>
      <c r="CM17" s="16"/>
      <c r="CN17" s="23">
        <v>0</v>
      </c>
      <c r="CO17" s="16">
        <v>0</v>
      </c>
      <c r="CP17" s="16">
        <v>0</v>
      </c>
      <c r="CQ17" s="16">
        <v>0</v>
      </c>
      <c r="CR17" s="16">
        <v>0</v>
      </c>
      <c r="CS17" s="24">
        <v>5.0000000584304871E-8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4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0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4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4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0.4</v>
      </c>
      <c r="CH20" s="26">
        <v>0</v>
      </c>
      <c r="CI20" s="26">
        <v>0</v>
      </c>
      <c r="CJ20" s="26">
        <v>0.2</v>
      </c>
      <c r="CK20" s="26">
        <v>0.2</v>
      </c>
      <c r="CL20" s="27">
        <v>0.31110933000000002</v>
      </c>
      <c r="CM20" s="16"/>
      <c r="CN20" s="25">
        <v>0</v>
      </c>
      <c r="CO20" s="26">
        <v>0</v>
      </c>
      <c r="CP20" s="26">
        <v>0</v>
      </c>
      <c r="CQ20" s="26">
        <v>0</v>
      </c>
      <c r="CR20" s="26">
        <v>0</v>
      </c>
      <c r="CS20" s="27">
        <v>-9.9999999947364415E-9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4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4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</row>
    <row r="23" spans="1:104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SUM(MMULT(TRANSPOSE(_xlfn.ANCHORARRAY(M70)),_xlfn.ANCHORARRAY(AG77)))</f>
        <v>3925.6785962499998</v>
      </c>
      <c r="CH23" s="38" cm="1">
        <f t="array" ref="CH23">MMULT(BD46:BU46,TRANSPOSE(BD84:BU84))+CD22*CD24</f>
        <v>8607.6780399999989</v>
      </c>
      <c r="CI23" s="39">
        <f>CG23+CH23</f>
        <v>12533.356636249999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0</v>
      </c>
      <c r="CV23" s="16">
        <v>9.2666799999999991</v>
      </c>
      <c r="CW23" s="16">
        <v>0</v>
      </c>
      <c r="CX23" s="16">
        <v>0</v>
      </c>
      <c r="CY23" s="16">
        <v>6.5666799999999999</v>
      </c>
      <c r="CZ23" s="24">
        <v>0</v>
      </c>
    </row>
    <row r="24" spans="1:104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</row>
    <row r="25" spans="1:104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0.70505019999999963</v>
      </c>
      <c r="CV25" s="16">
        <v>3.1050502</v>
      </c>
      <c r="CW25" s="16">
        <v>0</v>
      </c>
      <c r="CX25" s="16">
        <v>6.7050501999999996</v>
      </c>
      <c r="CY25" s="16">
        <v>6.7050501999999996</v>
      </c>
      <c r="CZ25" s="24">
        <v>5.7050501999999996</v>
      </c>
    </row>
    <row r="26" spans="1:104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</row>
    <row r="27" spans="1:104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</row>
    <row r="28" spans="1:104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</row>
    <row r="29" spans="1:104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</row>
    <row r="30" spans="1:104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</row>
    <row r="31" spans="1:104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9990.4722222</v>
      </c>
      <c r="CV31" s="16">
        <v>9992.3888889000009</v>
      </c>
      <c r="CW31" s="16">
        <v>9987.4388330000002</v>
      </c>
      <c r="CX31" s="16">
        <v>9997.1388889000009</v>
      </c>
      <c r="CY31" s="16">
        <v>9996.3888889000009</v>
      </c>
      <c r="CZ31" s="24">
        <v>9993.7777778</v>
      </c>
    </row>
    <row r="32" spans="1:104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0</v>
      </c>
      <c r="CV32">
        <v>0</v>
      </c>
      <c r="CW32">
        <v>0</v>
      </c>
      <c r="CX32">
        <v>0</v>
      </c>
      <c r="CY32">
        <v>0</v>
      </c>
      <c r="CZ32" s="34">
        <v>0.33331999999999962</v>
      </c>
    </row>
    <row r="33" spans="1:104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</row>
    <row r="34" spans="1:104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488</v>
      </c>
      <c r="CV34">
        <v>500</v>
      </c>
      <c r="CW34">
        <v>485</v>
      </c>
      <c r="CX34">
        <v>483</v>
      </c>
      <c r="CY34">
        <v>483</v>
      </c>
      <c r="CZ34" s="34">
        <v>493.33332000000001</v>
      </c>
    </row>
    <row r="35" spans="1:104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70</v>
      </c>
      <c r="CV35" s="16">
        <v>150</v>
      </c>
      <c r="CW35" s="16">
        <v>50</v>
      </c>
      <c r="CX35" s="16">
        <v>50</v>
      </c>
      <c r="CY35" s="16">
        <v>50</v>
      </c>
      <c r="CZ35" s="24">
        <v>105.55546699999999</v>
      </c>
    </row>
    <row r="36" spans="1:104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180</v>
      </c>
      <c r="CV36" s="16">
        <v>200</v>
      </c>
      <c r="CW36" s="16">
        <v>200</v>
      </c>
      <c r="CX36" s="16">
        <v>190</v>
      </c>
      <c r="CY36" s="16">
        <v>190</v>
      </c>
      <c r="CZ36" s="24">
        <v>184.44453300000001</v>
      </c>
    </row>
    <row r="37" spans="1:104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99998.6</v>
      </c>
      <c r="CV37" s="26">
        <v>99999</v>
      </c>
      <c r="CW37" s="26">
        <v>99999</v>
      </c>
      <c r="CX37" s="26">
        <v>99998.8</v>
      </c>
      <c r="CY37" s="26">
        <v>99998.8</v>
      </c>
      <c r="CZ37" s="27">
        <v>99998.688890670004</v>
      </c>
    </row>
    <row r="38" spans="1:104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4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4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4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4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4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4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4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0.33332333199999997</v>
      </c>
      <c r="CV45" s="16">
        <v>0.6</v>
      </c>
      <c r="CW45" s="16">
        <v>0.33332333199999997</v>
      </c>
      <c r="CX45" s="16">
        <v>0.93335334000000003</v>
      </c>
      <c r="CY45" s="16">
        <v>0.9</v>
      </c>
      <c r="CZ45" s="16">
        <v>0.6</v>
      </c>
    </row>
    <row r="46" spans="1:104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4.5999999999999996</v>
      </c>
      <c r="CW46" s="16">
        <v>8.0002952000000001</v>
      </c>
      <c r="CX46" s="16">
        <v>1</v>
      </c>
      <c r="CY46" s="16">
        <v>1</v>
      </c>
      <c r="CZ46" s="16">
        <v>2</v>
      </c>
    </row>
    <row r="47" spans="1:104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10.000003331999999</v>
      </c>
      <c r="CV47" s="16">
        <v>8</v>
      </c>
      <c r="CW47" s="16">
        <v>10.000003331999999</v>
      </c>
      <c r="CX47" s="16">
        <v>10.60003334</v>
      </c>
      <c r="CY47" s="16">
        <v>11</v>
      </c>
      <c r="CZ47" s="16">
        <v>10.600000000000001</v>
      </c>
    </row>
    <row r="48" spans="1:104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0.46667666800000002</v>
      </c>
      <c r="BU49" s="52">
        <v>0.5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3.3323331999999997E-2</v>
      </c>
      <c r="CH49" s="16" cm="1">
        <f t="array" ref="CH49:CH54">AN56:AN61</f>
        <v>0</v>
      </c>
      <c r="CT49" s="16"/>
      <c r="CU49" s="16" cm="1">
        <f t="array" ref="CU49:CZ50">TRANSPOSE(_xlfn.ANCHORARRAY(BF63)-BT49:BU54)</f>
        <v>0.43332333200000001</v>
      </c>
      <c r="CV49" s="16">
        <v>0.43332333200000001</v>
      </c>
      <c r="CW49" s="16">
        <v>0.46664666399999999</v>
      </c>
      <c r="CX49" s="16">
        <v>0.80000000400000004</v>
      </c>
      <c r="CY49" s="16">
        <v>0.80000000400000004</v>
      </c>
      <c r="CZ49" s="16">
        <v>0.80000000400000004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0.46667666800000002</v>
      </c>
      <c r="BU50" s="53">
        <v>0.45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0</v>
      </c>
      <c r="CH50" s="16">
        <v>0</v>
      </c>
      <c r="CO50" s="30"/>
      <c r="CP50" s="16"/>
      <c r="CQ50" s="16"/>
      <c r="CR50" s="16"/>
      <c r="CS50" s="16"/>
      <c r="CT50" s="16"/>
      <c r="CU50" s="16">
        <v>0.49</v>
      </c>
      <c r="CV50" s="16">
        <v>0.54</v>
      </c>
      <c r="CW50" s="16">
        <v>0.88024499999999994</v>
      </c>
      <c r="CX50" s="16">
        <v>0.92074499999999992</v>
      </c>
      <c r="CY50" s="16">
        <v>0.95719499999999991</v>
      </c>
      <c r="CZ50" s="16">
        <v>0.99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0.43335333600000003</v>
      </c>
      <c r="BU51" s="53">
        <v>0.10975500000000005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3.3323331999999997E-2</v>
      </c>
      <c r="CH51" s="16">
        <v>0.29524499999999998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9.999999599999998E-2</v>
      </c>
      <c r="BU52" s="53">
        <v>6.9255000000000067E-2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0.33335334</v>
      </c>
      <c r="CH52" s="16">
        <v>0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0.36667666799999998</v>
      </c>
      <c r="CV52" s="16">
        <v>0.36667666799999998</v>
      </c>
      <c r="CW52" s="16">
        <v>0.33335333600000006</v>
      </c>
      <c r="CX52" s="16">
        <v>-4.0000000256501522E-9</v>
      </c>
      <c r="CY52" s="16">
        <v>-4.0000000256501522E-9</v>
      </c>
      <c r="CZ52" s="16">
        <v>-4.0000000256501522E-9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9.999999599999998E-2</v>
      </c>
      <c r="BU53" s="53">
        <v>3.2805000000000084E-2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0</v>
      </c>
      <c r="CH53" s="16">
        <v>0</v>
      </c>
      <c r="CO53" s="16"/>
      <c r="CP53" s="16"/>
      <c r="CQ53" s="16"/>
      <c r="CR53" s="16"/>
      <c r="CS53" s="16"/>
      <c r="CU53" s="16">
        <v>0.5</v>
      </c>
      <c r="CV53" s="16">
        <v>0.45</v>
      </c>
      <c r="CW53" s="16">
        <v>0.10975500000000005</v>
      </c>
      <c r="CX53" s="16">
        <v>6.9255000000000067E-2</v>
      </c>
      <c r="CY53" s="16">
        <v>3.2805000000000084E-2</v>
      </c>
      <c r="CZ53" s="16">
        <v>0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9.999999599999998E-2</v>
      </c>
      <c r="BU54" s="53">
        <v>0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0</v>
      </c>
      <c r="CH54" s="16">
        <v>0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0.56667666799999994</v>
      </c>
      <c r="CV55" s="16">
        <v>0.6</v>
      </c>
      <c r="CW55" s="16">
        <v>0.56667666799999994</v>
      </c>
      <c r="CX55" s="16">
        <v>0.26664665999999998</v>
      </c>
      <c r="CY55" s="16">
        <v>0.6</v>
      </c>
      <c r="CZ55" s="16">
        <v>0.6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16.666679999999999</v>
      </c>
      <c r="L56" s="28">
        <v>0</v>
      </c>
      <c r="M56" s="28">
        <v>3.3323331999999997E-2</v>
      </c>
      <c r="N56" s="28">
        <v>0</v>
      </c>
      <c r="O56" s="28">
        <v>0</v>
      </c>
      <c r="P56" s="28">
        <v>7</v>
      </c>
      <c r="Q56" s="28">
        <v>0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8.5277778000000009</v>
      </c>
      <c r="X56" s="28">
        <v>7</v>
      </c>
      <c r="Y56" s="28">
        <v>0</v>
      </c>
      <c r="Z56" s="28">
        <v>12</v>
      </c>
      <c r="AA56" s="28">
        <v>80</v>
      </c>
      <c r="AB56" s="28">
        <v>20</v>
      </c>
      <c r="AC56" s="28">
        <v>0</v>
      </c>
      <c r="AD56" s="28">
        <v>0</v>
      </c>
      <c r="AE56" s="28">
        <v>0.4</v>
      </c>
      <c r="AG56" s="28">
        <v>0.3</v>
      </c>
      <c r="AH56" s="28">
        <v>16.666679999999999</v>
      </c>
      <c r="AI56" s="28">
        <v>0</v>
      </c>
      <c r="AJ56" s="28">
        <v>3.3323331999999997E-2</v>
      </c>
      <c r="AK56" s="28">
        <v>0</v>
      </c>
      <c r="AL56" s="28">
        <v>0</v>
      </c>
      <c r="AM56" s="28">
        <v>7</v>
      </c>
      <c r="AN56" s="28">
        <v>0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8.5277778000000009</v>
      </c>
      <c r="AU56" s="28">
        <v>7</v>
      </c>
      <c r="AV56" s="28">
        <v>0</v>
      </c>
      <c r="AW56" s="28">
        <v>12</v>
      </c>
      <c r="AX56" s="28">
        <v>80</v>
      </c>
      <c r="AY56" s="28">
        <v>20</v>
      </c>
      <c r="AZ56" s="28">
        <v>0</v>
      </c>
      <c r="BA56" s="28">
        <v>0</v>
      </c>
      <c r="BB56" s="28">
        <v>0.4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45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0.8</v>
      </c>
      <c r="CV56" s="16">
        <v>0.8</v>
      </c>
      <c r="CW56" s="16">
        <v>0.50475500000000006</v>
      </c>
      <c r="CX56" s="16">
        <v>0.8</v>
      </c>
      <c r="CY56" s="16">
        <v>0.8</v>
      </c>
      <c r="CZ56" s="16">
        <v>0.8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7.4</v>
      </c>
      <c r="L57" s="28">
        <v>0</v>
      </c>
      <c r="M57" s="28">
        <v>0</v>
      </c>
      <c r="N57" s="28">
        <v>0</v>
      </c>
      <c r="O57" s="28">
        <v>0</v>
      </c>
      <c r="P57" s="28">
        <v>4.5999999999999996</v>
      </c>
      <c r="Q57" s="28">
        <v>0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6.6111110999999996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7.4</v>
      </c>
      <c r="AI57" s="28">
        <v>0</v>
      </c>
      <c r="AJ57" s="28">
        <v>0</v>
      </c>
      <c r="AK57" s="28">
        <v>0</v>
      </c>
      <c r="AL57" s="28">
        <v>0</v>
      </c>
      <c r="AM57" s="28">
        <v>4.5999999999999996</v>
      </c>
      <c r="AN57" s="28">
        <v>0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6.6111110999999996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45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-3.3323331999999997E-2</v>
      </c>
      <c r="CG57">
        <v>0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16.666679999999999</v>
      </c>
      <c r="L58" s="28">
        <v>0</v>
      </c>
      <c r="M58" s="28">
        <v>3.3323331999999997E-2</v>
      </c>
      <c r="N58" s="28">
        <v>0</v>
      </c>
      <c r="O58" s="28">
        <v>0</v>
      </c>
      <c r="P58" s="28">
        <v>7.7050501999999996</v>
      </c>
      <c r="Q58" s="28">
        <v>0.29524499999999998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11.561166999999999</v>
      </c>
      <c r="X58" s="28">
        <v>7</v>
      </c>
      <c r="Y58" s="28">
        <v>0</v>
      </c>
      <c r="Z58" s="28">
        <v>15</v>
      </c>
      <c r="AA58" s="28">
        <v>100</v>
      </c>
      <c r="AB58" s="28">
        <v>0</v>
      </c>
      <c r="AC58" s="28">
        <v>0</v>
      </c>
      <c r="AD58" s="28">
        <v>0</v>
      </c>
      <c r="AE58" s="28">
        <v>0</v>
      </c>
      <c r="AG58" s="28">
        <v>0.3</v>
      </c>
      <c r="AH58" s="28">
        <v>16.666679999999999</v>
      </c>
      <c r="AI58" s="28">
        <v>0</v>
      </c>
      <c r="AJ58" s="28">
        <v>3.3323331999999997E-2</v>
      </c>
      <c r="AK58" s="28">
        <v>0</v>
      </c>
      <c r="AL58" s="28">
        <v>0</v>
      </c>
      <c r="AM58" s="28">
        <v>7.7050501999999996</v>
      </c>
      <c r="AN58" s="28">
        <v>0.29524499999999998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11.561166999999999</v>
      </c>
      <c r="AU58" s="28">
        <v>7</v>
      </c>
      <c r="AV58" s="28">
        <v>0</v>
      </c>
      <c r="AW58" s="28">
        <v>15</v>
      </c>
      <c r="AX58" s="28">
        <v>100</v>
      </c>
      <c r="AY58" s="28">
        <v>0</v>
      </c>
      <c r="AZ58" s="28">
        <v>0</v>
      </c>
      <c r="BA58" s="28">
        <v>0</v>
      </c>
      <c r="BB58" s="28">
        <v>0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37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-3.3323331999999997E-2</v>
      </c>
      <c r="CG58">
        <v>0</v>
      </c>
      <c r="CL58" s="16"/>
      <c r="CT58" s="16"/>
      <c r="CU58" s="16" cm="1">
        <f t="array" ref="CU58:CZ58">TRANSPOSE(-BL63:BL68+AJ56:AJ61)</f>
        <v>0.63332333200000002</v>
      </c>
      <c r="CV58" s="16">
        <v>0.6</v>
      </c>
      <c r="CW58" s="16">
        <v>0.63332333200000002</v>
      </c>
      <c r="CX58" s="16">
        <v>0.93335334000000003</v>
      </c>
      <c r="CY58" s="16">
        <v>0.6</v>
      </c>
      <c r="CZ58" s="16">
        <v>0.6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16.666679999999999</v>
      </c>
      <c r="L59" s="28">
        <v>0</v>
      </c>
      <c r="M59" s="28">
        <v>0.33335334</v>
      </c>
      <c r="N59" s="28">
        <v>0</v>
      </c>
      <c r="O59" s="28">
        <v>0</v>
      </c>
      <c r="P59" s="28">
        <v>1</v>
      </c>
      <c r="Q59" s="28">
        <v>0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1.8611111</v>
      </c>
      <c r="X59" s="28">
        <v>7</v>
      </c>
      <c r="Y59" s="28">
        <v>0</v>
      </c>
      <c r="Z59" s="28">
        <v>17</v>
      </c>
      <c r="AA59" s="28">
        <v>0</v>
      </c>
      <c r="AB59" s="28">
        <v>10</v>
      </c>
      <c r="AC59" s="28">
        <v>100</v>
      </c>
      <c r="AD59" s="28">
        <v>0</v>
      </c>
      <c r="AE59" s="28">
        <v>0.2</v>
      </c>
      <c r="AG59" s="28">
        <v>0.6</v>
      </c>
      <c r="AH59" s="28">
        <v>16.666679999999999</v>
      </c>
      <c r="AI59" s="28">
        <v>0</v>
      </c>
      <c r="AJ59" s="28">
        <v>0.33335334</v>
      </c>
      <c r="AK59" s="28">
        <v>0</v>
      </c>
      <c r="AL59" s="28">
        <v>0</v>
      </c>
      <c r="AM59" s="28">
        <v>1</v>
      </c>
      <c r="AN59" s="28">
        <v>0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1.8611111</v>
      </c>
      <c r="AU59" s="28">
        <v>7</v>
      </c>
      <c r="AV59" s="28">
        <v>0</v>
      </c>
      <c r="AW59" s="28">
        <v>17</v>
      </c>
      <c r="AX59" s="28">
        <v>0</v>
      </c>
      <c r="AY59" s="28">
        <v>10</v>
      </c>
      <c r="AZ59" s="28">
        <v>100</v>
      </c>
      <c r="BA59" s="28">
        <v>0</v>
      </c>
      <c r="BB59" s="28">
        <v>0.2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27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-6.6646663999999994E-2</v>
      </c>
      <c r="CG59">
        <v>-0.29524499999999998</v>
      </c>
      <c r="CL59" s="16"/>
      <c r="CT59" s="16"/>
      <c r="CU59" s="16" cm="1">
        <f t="array" ref="CU59:CZ59">TRANSPOSE(-BM63:BM68+AN56:AN61)</f>
        <v>0.8</v>
      </c>
      <c r="CV59" s="16">
        <v>0.8</v>
      </c>
      <c r="CW59" s="16">
        <v>1.095245</v>
      </c>
      <c r="CX59" s="16">
        <v>0.8</v>
      </c>
      <c r="CY59" s="16">
        <v>0.8</v>
      </c>
      <c r="CZ59" s="16">
        <v>0.8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10.1</v>
      </c>
      <c r="L60" s="28">
        <v>0</v>
      </c>
      <c r="M60" s="28">
        <v>0</v>
      </c>
      <c r="N60" s="28">
        <v>0</v>
      </c>
      <c r="O60" s="28">
        <v>0</v>
      </c>
      <c r="P60" s="28">
        <v>1</v>
      </c>
      <c r="Q60" s="28">
        <v>0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2.6111111</v>
      </c>
      <c r="X60" s="28">
        <v>0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0.9</v>
      </c>
      <c r="AH60" s="28">
        <v>10.1</v>
      </c>
      <c r="AI60" s="28">
        <v>0</v>
      </c>
      <c r="AJ60" s="28">
        <v>0</v>
      </c>
      <c r="AK60" s="28">
        <v>0</v>
      </c>
      <c r="AL60" s="28">
        <v>0</v>
      </c>
      <c r="AM60" s="28">
        <v>1</v>
      </c>
      <c r="AN60" s="28">
        <v>0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2.6111111</v>
      </c>
      <c r="AU60" s="28">
        <v>0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10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-0.40000000400000002</v>
      </c>
      <c r="CG60">
        <v>-0.29524499999999998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16.666679999999999</v>
      </c>
      <c r="L61" s="28">
        <v>0</v>
      </c>
      <c r="M61" s="28">
        <v>0</v>
      </c>
      <c r="N61" s="28">
        <v>0</v>
      </c>
      <c r="O61" s="28">
        <v>0</v>
      </c>
      <c r="P61" s="28">
        <v>2</v>
      </c>
      <c r="Q61" s="28">
        <v>0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5.2222222</v>
      </c>
      <c r="X61" s="28">
        <v>6.6666800000000004</v>
      </c>
      <c r="Y61" s="28">
        <v>0</v>
      </c>
      <c r="Z61" s="28">
        <v>6.6666800000000004</v>
      </c>
      <c r="AA61" s="28">
        <v>44.444533</v>
      </c>
      <c r="AB61" s="28">
        <v>15.555467</v>
      </c>
      <c r="AC61" s="28">
        <v>0</v>
      </c>
      <c r="AD61" s="28">
        <v>0</v>
      </c>
      <c r="AE61" s="28">
        <v>0.31110933000000002</v>
      </c>
      <c r="AG61" s="28">
        <v>0.6</v>
      </c>
      <c r="AH61" s="28">
        <v>16.666679999999999</v>
      </c>
      <c r="AI61" s="28">
        <v>0</v>
      </c>
      <c r="AJ61" s="28">
        <v>0</v>
      </c>
      <c r="AK61" s="28">
        <v>0</v>
      </c>
      <c r="AL61" s="28">
        <v>0</v>
      </c>
      <c r="AM61" s="28">
        <v>2</v>
      </c>
      <c r="AN61" s="28">
        <v>0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5.2222222</v>
      </c>
      <c r="AU61" s="28">
        <v>6.6666800000000004</v>
      </c>
      <c r="AV61" s="28">
        <v>0</v>
      </c>
      <c r="AW61" s="28">
        <v>6.6666800000000004</v>
      </c>
      <c r="AX61" s="28">
        <v>44.444533</v>
      </c>
      <c r="AY61" s="28">
        <v>15.555467</v>
      </c>
      <c r="AZ61" s="28">
        <v>0</v>
      </c>
      <c r="BA61" s="28">
        <v>0</v>
      </c>
      <c r="BB61" s="28">
        <v>0.31110933000000002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-0.40000000400000002</v>
      </c>
      <c r="CG61">
        <v>-0.29524499999999998</v>
      </c>
      <c r="CL61" s="16"/>
      <c r="CT61" s="16"/>
      <c r="CU61" cm="1">
        <f t="array" ref="CU61:CZ61">TRANSPOSE(BP63:BP68-_xlfn.ANCHORARRAY(BU56))</f>
        <v>45</v>
      </c>
      <c r="CV61">
        <v>45</v>
      </c>
      <c r="CW61">
        <v>53</v>
      </c>
      <c r="CX61">
        <v>63</v>
      </c>
      <c r="CY61">
        <v>80</v>
      </c>
      <c r="CZ61">
        <v>80</v>
      </c>
    </row>
    <row r="62" spans="1:104" x14ac:dyDescent="0.2">
      <c r="J62" t="s">
        <v>1</v>
      </c>
      <c r="K62" t="s">
        <v>2</v>
      </c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-0.40000000400000002</v>
      </c>
      <c r="CG62">
        <v>-0.29524499999999998</v>
      </c>
      <c r="CU62" s="13" t="s">
        <v>222</v>
      </c>
    </row>
    <row r="63" spans="1:104" x14ac:dyDescent="0.2">
      <c r="A63" s="3" t="s">
        <v>1</v>
      </c>
      <c r="B63" s="3" t="s">
        <v>4</v>
      </c>
      <c r="I63" t="s">
        <v>229</v>
      </c>
      <c r="J63" s="17">
        <v>190</v>
      </c>
      <c r="K63" s="69">
        <f>365-J63</f>
        <v>175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35</v>
      </c>
      <c r="CV63">
        <v>35</v>
      </c>
      <c r="CW63">
        <v>27</v>
      </c>
      <c r="CX63">
        <v>17</v>
      </c>
      <c r="CY63">
        <v>0</v>
      </c>
      <c r="CZ63">
        <v>0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J69" t="s">
        <v>230</v>
      </c>
      <c r="M69" t="s">
        <v>231</v>
      </c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5">
        <v>1</v>
      </c>
      <c r="K70" s="15">
        <v>0</v>
      </c>
      <c r="L70" s="16"/>
      <c r="M70" s="16" cm="1">
        <f t="array" ref="M70:M75">MMULT(J70:K75,TRANSPOSE(J63:K63))</f>
        <v>190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16.666679999999999</v>
      </c>
      <c r="BF70" s="19">
        <v>0</v>
      </c>
      <c r="BG70" s="19">
        <v>7.7050501999999996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J71" s="15">
        <v>1</v>
      </c>
      <c r="K71" s="15">
        <v>0</v>
      </c>
      <c r="M71">
        <v>190</v>
      </c>
      <c r="BD71" s="19">
        <v>0.60000000000000009</v>
      </c>
      <c r="BE71" s="19">
        <v>16.666679999999999</v>
      </c>
      <c r="BF71" s="19">
        <v>0</v>
      </c>
      <c r="BG71" s="19">
        <v>7.7050501999999996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J72" s="15">
        <v>1</v>
      </c>
      <c r="K72" s="15">
        <v>0</v>
      </c>
      <c r="M72">
        <v>190</v>
      </c>
      <c r="BD72" s="19">
        <v>0.30000000000000004</v>
      </c>
      <c r="BE72" s="19">
        <v>16.666679999999999</v>
      </c>
      <c r="BF72" s="19">
        <v>0</v>
      </c>
      <c r="BG72" s="19">
        <v>7.7050501999999996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J73" s="15">
        <v>0</v>
      </c>
      <c r="K73" s="15">
        <v>1</v>
      </c>
      <c r="M73">
        <v>175</v>
      </c>
      <c r="BD73" s="19">
        <v>0.60000000000000009</v>
      </c>
      <c r="BE73" s="19">
        <v>16.666679999999999</v>
      </c>
      <c r="BF73" s="19">
        <v>0</v>
      </c>
      <c r="BG73" s="19">
        <v>7.7050501999999996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J74" s="15">
        <v>0</v>
      </c>
      <c r="K74" s="15">
        <v>1</v>
      </c>
      <c r="M74">
        <v>175</v>
      </c>
      <c r="BD74" s="19">
        <v>0.89999999999999991</v>
      </c>
      <c r="BE74" s="19">
        <v>16.666679999999999</v>
      </c>
      <c r="BF74" s="19">
        <v>0</v>
      </c>
      <c r="BG74" s="19">
        <v>7.7050501999999996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J75" s="15">
        <v>0</v>
      </c>
      <c r="K75" s="15">
        <v>1</v>
      </c>
      <c r="M75">
        <v>175</v>
      </c>
      <c r="BD75" s="19">
        <v>0.60000000000000009</v>
      </c>
      <c r="BE75" s="19">
        <v>16.666679999999999</v>
      </c>
      <c r="BF75" s="19">
        <v>0</v>
      </c>
      <c r="BG75" s="19">
        <v>7.7050501999999996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1.666668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2.5583333400000003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0.72000000000000008</v>
      </c>
      <c r="BD77" s="50" cm="1">
        <f t="array" ref="BD77:BU82">MMULT(AG56:BB61,BD22:BU43)</f>
        <v>0.3</v>
      </c>
      <c r="BE77" s="31">
        <v>16.666679999999999</v>
      </c>
      <c r="BF77" s="31">
        <v>0</v>
      </c>
      <c r="BG77" s="31">
        <v>7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8.5277778000000009</v>
      </c>
      <c r="BN77" s="31">
        <v>7</v>
      </c>
      <c r="BO77" s="31">
        <v>0</v>
      </c>
      <c r="BP77" s="31">
        <v>12</v>
      </c>
      <c r="BQ77" s="31">
        <v>80</v>
      </c>
      <c r="BR77" s="31">
        <v>20</v>
      </c>
      <c r="BS77" s="31">
        <v>0.4</v>
      </c>
      <c r="BT77" s="31">
        <v>3.3323331999999997E-2</v>
      </c>
      <c r="BU77" s="32">
        <v>0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0.7400000000000001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1.9833333299999998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7.4</v>
      </c>
      <c r="BF78">
        <v>0</v>
      </c>
      <c r="BG78">
        <v>4.5999999999999996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6.6111110999999996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34">
        <v>0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1.666668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3.4683500999999999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D79" s="33">
        <v>0.3</v>
      </c>
      <c r="BE79">
        <v>16.666679999999999</v>
      </c>
      <c r="BF79">
        <v>0</v>
      </c>
      <c r="BG79">
        <v>7.7050501999999996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11.561166999999999</v>
      </c>
      <c r="BN79">
        <v>7</v>
      </c>
      <c r="BO79">
        <v>0</v>
      </c>
      <c r="BP79">
        <v>15</v>
      </c>
      <c r="BQ79">
        <v>100</v>
      </c>
      <c r="BR79">
        <v>0</v>
      </c>
      <c r="BS79">
        <v>0</v>
      </c>
      <c r="BT79">
        <v>3.3323331999999997E-2</v>
      </c>
      <c r="BU79" s="34">
        <v>0.29524499999999998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1.666668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0.55833332999999996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0.36000000000000004</v>
      </c>
      <c r="BD80" s="33">
        <v>0.6</v>
      </c>
      <c r="BE80">
        <v>16.666679999999999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1.8611111</v>
      </c>
      <c r="BN80">
        <v>7</v>
      </c>
      <c r="BO80">
        <v>0</v>
      </c>
      <c r="BP80">
        <v>17</v>
      </c>
      <c r="BQ80">
        <v>100</v>
      </c>
      <c r="BR80">
        <v>10</v>
      </c>
      <c r="BS80">
        <v>0.2</v>
      </c>
      <c r="BT80">
        <v>0.33335334</v>
      </c>
      <c r="BU80" s="34">
        <v>0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1.01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0.78333332999999994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0.36000000000000004</v>
      </c>
      <c r="BD81" s="33">
        <v>0.9</v>
      </c>
      <c r="BE81">
        <v>10.1</v>
      </c>
      <c r="BF81">
        <v>0</v>
      </c>
      <c r="BG81">
        <v>1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2.6111111</v>
      </c>
      <c r="BN81">
        <v>0</v>
      </c>
      <c r="BO81">
        <v>0</v>
      </c>
      <c r="BP81">
        <v>17</v>
      </c>
      <c r="BQ81">
        <v>100</v>
      </c>
      <c r="BR81">
        <v>10</v>
      </c>
      <c r="BS81">
        <v>0.2</v>
      </c>
      <c r="BT81">
        <v>0</v>
      </c>
      <c r="BU81" s="34">
        <v>0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1.666668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1.5666666599999999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0.55999679400000002</v>
      </c>
      <c r="BD82" s="35">
        <v>0.6</v>
      </c>
      <c r="BE82" s="8">
        <v>16.666679999999999</v>
      </c>
      <c r="BF82" s="8">
        <v>0</v>
      </c>
      <c r="BG82" s="8">
        <v>2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5.2222222</v>
      </c>
      <c r="BN82" s="8">
        <v>6.6666800000000004</v>
      </c>
      <c r="BO82" s="8">
        <v>0</v>
      </c>
      <c r="BP82" s="8">
        <v>6.6666800000000004</v>
      </c>
      <c r="BQ82" s="8">
        <v>44.444533</v>
      </c>
      <c r="BR82" s="8">
        <v>15.555467</v>
      </c>
      <c r="BS82" s="8">
        <v>0.31110933000000002</v>
      </c>
      <c r="BT82" s="8">
        <v>0</v>
      </c>
      <c r="BU82" s="36">
        <v>0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10.666679999999999</v>
      </c>
      <c r="BF84" s="28">
        <v>0</v>
      </c>
      <c r="BG84" s="28">
        <v>7.7050501999999996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16.666679999999999</v>
      </c>
      <c r="BF86" s="43">
        <v>0</v>
      </c>
      <c r="BG86" s="43">
        <v>7.7050501999999996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/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94DC-17F5-E441-9170-6A011D5C9AC1}">
  <dimension ref="A1:DB89"/>
  <sheetViews>
    <sheetView topLeftCell="F2" zoomScale="115" workbookViewId="0">
      <pane xSplit="3" ySplit="7" topLeftCell="BW14" activePane="bottomRight" state="frozen"/>
      <selection activeCell="F2" sqref="F2"/>
      <selection pane="topRight" activeCell="I2" sqref="I2"/>
      <selection pane="bottomLeft" activeCell="F9" sqref="F9"/>
      <selection pane="bottomRight" activeCell="CE34" sqref="CE34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  <col min="105" max="105" width="19.6640625" customWidth="1"/>
  </cols>
  <sheetData>
    <row r="1" spans="1:10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N1" s="3" t="s">
        <v>1</v>
      </c>
      <c r="CO1" s="3" t="s">
        <v>1</v>
      </c>
      <c r="CP1" s="3" t="s">
        <v>1</v>
      </c>
      <c r="CQ1" s="3" t="s">
        <v>2</v>
      </c>
      <c r="CR1" s="3" t="s">
        <v>2</v>
      </c>
      <c r="CS1" s="3" t="s">
        <v>2</v>
      </c>
      <c r="CU1" s="3" t="s">
        <v>1</v>
      </c>
      <c r="CV1" s="3" t="s">
        <v>1</v>
      </c>
      <c r="CW1" s="3" t="s">
        <v>1</v>
      </c>
      <c r="CX1" s="3" t="s">
        <v>2</v>
      </c>
      <c r="CY1" s="3" t="s">
        <v>2</v>
      </c>
      <c r="CZ1" s="3" t="s">
        <v>2</v>
      </c>
    </row>
    <row r="2" spans="1:10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N2" s="3" t="s">
        <v>4</v>
      </c>
      <c r="CO2" s="3" t="s">
        <v>5</v>
      </c>
      <c r="CP2" s="3" t="s">
        <v>6</v>
      </c>
      <c r="CQ2" s="3" t="s">
        <v>4</v>
      </c>
      <c r="CR2" s="3" t="s">
        <v>5</v>
      </c>
      <c r="CS2" s="3" t="s">
        <v>6</v>
      </c>
      <c r="CU2" s="3" t="s">
        <v>4</v>
      </c>
      <c r="CV2" s="3" t="s">
        <v>5</v>
      </c>
      <c r="CW2" s="3" t="s">
        <v>6</v>
      </c>
      <c r="CX2" s="3" t="s">
        <v>4</v>
      </c>
      <c r="CY2" s="3" t="s">
        <v>5</v>
      </c>
      <c r="CZ2" s="3" t="s">
        <v>6</v>
      </c>
    </row>
    <row r="3" spans="1:10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N3" s="3"/>
      <c r="CO3" s="3"/>
      <c r="CP3" s="3"/>
      <c r="CQ3" s="3"/>
      <c r="CR3" s="3"/>
      <c r="CS3" s="3"/>
      <c r="CU3" s="3"/>
      <c r="CV3" s="3"/>
      <c r="CW3" s="3"/>
      <c r="CX3" s="3"/>
      <c r="CY3" s="3"/>
      <c r="CZ3" s="3"/>
    </row>
    <row r="4" spans="1:10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6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6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</row>
    <row r="9" spans="1:10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D9" t="s">
        <v>158</v>
      </c>
      <c r="CE9" t="s">
        <v>159</v>
      </c>
      <c r="CG9" s="14" t="s">
        <v>60</v>
      </c>
      <c r="CN9" s="13" t="s">
        <v>61</v>
      </c>
      <c r="CU9" s="13" t="s">
        <v>62</v>
      </c>
    </row>
    <row r="10" spans="1:10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D10" s="17">
        <v>0</v>
      </c>
      <c r="CE10" s="41" cm="1">
        <f t="array" ref="CE10:CE20">1+(CD10:CD20*CD22)</f>
        <v>1</v>
      </c>
      <c r="CF10" s="16"/>
      <c r="CG10" s="20" cm="1">
        <f t="array" ref="CG10:CL20">MMULT(J10:AE20,TRANSPOSE(J56:AE61))</f>
        <v>16.899999999999999</v>
      </c>
      <c r="CH10" s="21">
        <v>8</v>
      </c>
      <c r="CI10" s="21">
        <v>16.899999999999999</v>
      </c>
      <c r="CJ10" s="21">
        <v>17.600000000000001</v>
      </c>
      <c r="CK10" s="21">
        <v>11</v>
      </c>
      <c r="CL10" s="22">
        <v>17.600000000000001</v>
      </c>
      <c r="CM10" s="16"/>
      <c r="CN10" s="20" cm="1">
        <f t="array" ref="CN10:CS20">_xlfn.ANCHORARRAY(CG10)-MMULT(AG10:BB20,TRANSPOSE(AG56:BB61))-BW10:CB20*_xlfn.ANCHORARRAY(CE10)-CU10:CZ20</f>
        <v>-2.0000000002795559E-5</v>
      </c>
      <c r="CO10" s="21">
        <v>5.9999999999504894E-5</v>
      </c>
      <c r="CP10" s="21">
        <v>-2.0000000002795559E-5</v>
      </c>
      <c r="CQ10" s="21">
        <v>-5.9999999997728537E-5</v>
      </c>
      <c r="CR10" s="21">
        <v>5.9999999999504894E-5</v>
      </c>
      <c r="CS10" s="22">
        <v>-5.9999999997728537E-5</v>
      </c>
      <c r="CT10" s="16"/>
      <c r="CU10" s="28">
        <v>0</v>
      </c>
      <c r="CV10" s="28">
        <v>0</v>
      </c>
      <c r="CW10" s="28">
        <v>0</v>
      </c>
      <c r="CX10" s="28">
        <v>0</v>
      </c>
      <c r="CY10" s="28">
        <v>0</v>
      </c>
      <c r="CZ10" s="28">
        <v>0</v>
      </c>
    </row>
    <row r="11" spans="1:10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D11" s="17">
        <v>0</v>
      </c>
      <c r="CE11" s="41">
        <v>1</v>
      </c>
      <c r="CF11" s="16"/>
      <c r="CG11" s="23">
        <v>7</v>
      </c>
      <c r="CH11" s="16">
        <v>4.6000000000000005</v>
      </c>
      <c r="CI11" s="16">
        <v>8</v>
      </c>
      <c r="CJ11" s="16">
        <v>1</v>
      </c>
      <c r="CK11" s="16">
        <v>1</v>
      </c>
      <c r="CL11" s="24">
        <v>2.0002</v>
      </c>
      <c r="CM11" s="16"/>
      <c r="CN11" s="23">
        <v>-4.0499999999976666E-4</v>
      </c>
      <c r="CO11" s="16">
        <v>8.0000000000080007E-4</v>
      </c>
      <c r="CP11" s="16">
        <v>-7.9999999999991189E-4</v>
      </c>
      <c r="CQ11" s="16">
        <v>7.9999999999991189E-4</v>
      </c>
      <c r="CR11" s="16">
        <v>-7.2300000000002917E-4</v>
      </c>
      <c r="CS11" s="24">
        <v>2.3280000000003298E-4</v>
      </c>
      <c r="CT11" s="16"/>
      <c r="CU11" s="28">
        <v>0</v>
      </c>
      <c r="CV11" s="28">
        <v>0</v>
      </c>
      <c r="CW11" s="28">
        <v>0</v>
      </c>
      <c r="CX11" s="28">
        <v>0</v>
      </c>
      <c r="CY11" s="28">
        <v>0</v>
      </c>
      <c r="CZ11" s="28">
        <v>0</v>
      </c>
    </row>
    <row r="12" spans="1:10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D12" s="17">
        <v>0.05</v>
      </c>
      <c r="CE12" s="41">
        <v>1</v>
      </c>
      <c r="CF12" s="16"/>
      <c r="CG12" s="23">
        <v>0</v>
      </c>
      <c r="CH12" s="16">
        <v>0</v>
      </c>
      <c r="CI12" s="16">
        <v>0</v>
      </c>
      <c r="CJ12" s="16">
        <v>1</v>
      </c>
      <c r="CK12" s="16">
        <v>5</v>
      </c>
      <c r="CL12" s="24">
        <v>1</v>
      </c>
      <c r="CM12" s="16"/>
      <c r="CN12" s="23">
        <v>0</v>
      </c>
      <c r="CO12" s="16">
        <v>0</v>
      </c>
      <c r="CP12" s="16">
        <v>0</v>
      </c>
      <c r="CQ12" s="16">
        <v>0</v>
      </c>
      <c r="CR12" s="16">
        <v>0</v>
      </c>
      <c r="CS12" s="24">
        <v>0</v>
      </c>
      <c r="CT12" s="16"/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</row>
    <row r="13" spans="1:10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D13" s="17">
        <v>-0.1</v>
      </c>
      <c r="CE13" s="41">
        <v>1</v>
      </c>
      <c r="CF13" s="16"/>
      <c r="CG13" s="23">
        <v>5</v>
      </c>
      <c r="CH13" s="16">
        <v>3</v>
      </c>
      <c r="CI13" s="16">
        <v>5</v>
      </c>
      <c r="CJ13" s="16">
        <v>0</v>
      </c>
      <c r="CK13" s="16">
        <v>0</v>
      </c>
      <c r="CL13" s="24">
        <v>0</v>
      </c>
      <c r="CM13" s="16"/>
      <c r="CN13" s="23">
        <v>0</v>
      </c>
      <c r="CO13" s="16">
        <v>0</v>
      </c>
      <c r="CP13" s="16">
        <v>0</v>
      </c>
      <c r="CQ13" s="16">
        <v>0</v>
      </c>
      <c r="CR13" s="16">
        <v>0</v>
      </c>
      <c r="CS13" s="24">
        <v>0</v>
      </c>
      <c r="CT13" s="16"/>
      <c r="CU13" s="28">
        <v>0</v>
      </c>
      <c r="CV13" s="28">
        <v>0</v>
      </c>
      <c r="CW13" s="28">
        <v>0</v>
      </c>
      <c r="CX13" s="28">
        <v>0</v>
      </c>
      <c r="CY13" s="28">
        <v>0</v>
      </c>
      <c r="CZ13" s="28">
        <v>0</v>
      </c>
    </row>
    <row r="14" spans="1:10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D14" s="17">
        <v>0</v>
      </c>
      <c r="CE14" s="41">
        <v>1</v>
      </c>
      <c r="CF14" s="16"/>
      <c r="CG14" s="23">
        <v>0.5</v>
      </c>
      <c r="CH14" s="16">
        <v>1</v>
      </c>
      <c r="CI14" s="16">
        <v>2</v>
      </c>
      <c r="CJ14" s="16">
        <v>0.5</v>
      </c>
      <c r="CK14" s="16">
        <v>1</v>
      </c>
      <c r="CL14" s="24">
        <v>2</v>
      </c>
      <c r="CM14" s="16"/>
      <c r="CN14" s="23">
        <v>0</v>
      </c>
      <c r="CO14" s="16">
        <v>0</v>
      </c>
      <c r="CP14" s="16">
        <v>0</v>
      </c>
      <c r="CQ14" s="16">
        <v>0</v>
      </c>
      <c r="CR14" s="16">
        <v>0</v>
      </c>
      <c r="CS14" s="24">
        <v>0</v>
      </c>
      <c r="CT14" s="16"/>
      <c r="CU14" s="28">
        <v>0</v>
      </c>
      <c r="CV14" s="28">
        <v>0</v>
      </c>
      <c r="CW14" s="28">
        <v>0</v>
      </c>
      <c r="CX14" s="28">
        <v>0</v>
      </c>
      <c r="CY14" s="28">
        <v>0</v>
      </c>
      <c r="CZ14" s="28">
        <v>0</v>
      </c>
    </row>
    <row r="15" spans="1:10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D15" s="17">
        <v>0</v>
      </c>
      <c r="CE15" s="41">
        <v>1</v>
      </c>
      <c r="CF15" s="16"/>
      <c r="CG15" s="23">
        <v>8.0779999999999994</v>
      </c>
      <c r="CH15" s="16">
        <v>7.5</v>
      </c>
      <c r="CI15" s="16">
        <v>11</v>
      </c>
      <c r="CJ15" s="16">
        <v>2.75</v>
      </c>
      <c r="CK15" s="16">
        <v>1.8080000000000001</v>
      </c>
      <c r="CL15" s="24">
        <v>5.2590000000000003</v>
      </c>
      <c r="CM15" s="16"/>
      <c r="CN15" s="23">
        <v>2.2222222222190169E-4</v>
      </c>
      <c r="CO15" s="16">
        <v>-8.8817841970012523E-16</v>
      </c>
      <c r="CP15" s="16">
        <v>0</v>
      </c>
      <c r="CQ15" s="16">
        <v>0</v>
      </c>
      <c r="CR15" s="16">
        <v>2.2222222222212373E-4</v>
      </c>
      <c r="CS15" s="24">
        <v>1.1111111111183902E-4</v>
      </c>
      <c r="CT15" s="16"/>
      <c r="CU15" s="28">
        <v>0</v>
      </c>
      <c r="CV15" s="28">
        <v>0</v>
      </c>
      <c r="CW15" s="28">
        <v>0</v>
      </c>
      <c r="CX15" s="28">
        <v>0</v>
      </c>
      <c r="CY15" s="28">
        <v>0</v>
      </c>
      <c r="CZ15" s="28">
        <v>0</v>
      </c>
    </row>
    <row r="16" spans="1:106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D16" s="17">
        <v>0</v>
      </c>
      <c r="CE16" s="41">
        <v>1</v>
      </c>
      <c r="CF16" s="16"/>
      <c r="CG16" s="23">
        <v>6.9</v>
      </c>
      <c r="CH16" s="16">
        <v>0</v>
      </c>
      <c r="CI16" s="16">
        <v>6.9</v>
      </c>
      <c r="CJ16" s="16">
        <v>7</v>
      </c>
      <c r="CK16" s="16">
        <v>0</v>
      </c>
      <c r="CL16" s="24">
        <v>7</v>
      </c>
      <c r="CM16" s="16"/>
      <c r="CN16" s="23">
        <v>0</v>
      </c>
      <c r="CO16" s="16">
        <v>0</v>
      </c>
      <c r="CP16" s="16">
        <v>0</v>
      </c>
      <c r="CQ16" s="16">
        <v>0</v>
      </c>
      <c r="CR16" s="16">
        <v>0</v>
      </c>
      <c r="CS16" s="24">
        <v>0</v>
      </c>
      <c r="CT16" s="16"/>
      <c r="CU16" s="28">
        <v>6.9</v>
      </c>
      <c r="CV16" s="28">
        <v>0</v>
      </c>
      <c r="CW16" s="28">
        <v>6.9</v>
      </c>
      <c r="CX16" s="28">
        <v>7</v>
      </c>
      <c r="CY16" s="28">
        <v>0</v>
      </c>
      <c r="CZ16" s="28">
        <v>7</v>
      </c>
    </row>
    <row r="17" spans="1:105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D17" s="17">
        <v>0</v>
      </c>
      <c r="CE17" s="41">
        <v>1</v>
      </c>
      <c r="CF17" s="16"/>
      <c r="CG17" s="23">
        <v>11.8</v>
      </c>
      <c r="CH17" s="16">
        <v>0</v>
      </c>
      <c r="CI17" s="16">
        <v>15</v>
      </c>
      <c r="CJ17" s="16">
        <v>17</v>
      </c>
      <c r="CK17" s="16">
        <v>17</v>
      </c>
      <c r="CL17" s="24">
        <v>7</v>
      </c>
      <c r="CM17" s="16"/>
      <c r="CN17" s="23">
        <v>-4.9999999999883471E-4</v>
      </c>
      <c r="CO17" s="16">
        <v>0</v>
      </c>
      <c r="CP17" s="16">
        <v>0</v>
      </c>
      <c r="CQ17" s="16">
        <v>0</v>
      </c>
      <c r="CR17" s="16">
        <v>0</v>
      </c>
      <c r="CS17" s="24">
        <v>-4.9999999999883471E-5</v>
      </c>
      <c r="CT17" s="16"/>
      <c r="CU17" s="28">
        <v>0</v>
      </c>
      <c r="CV17" s="28">
        <v>0</v>
      </c>
      <c r="CW17" s="28">
        <v>0</v>
      </c>
      <c r="CX17" s="28">
        <v>0</v>
      </c>
      <c r="CY17" s="28">
        <v>0</v>
      </c>
      <c r="CZ17" s="28">
        <v>0</v>
      </c>
    </row>
    <row r="18" spans="1:105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D18" s="17">
        <v>0</v>
      </c>
      <c r="CE18" s="41">
        <v>1</v>
      </c>
      <c r="CF18" s="16"/>
      <c r="CG18" s="23">
        <v>100.003</v>
      </c>
      <c r="CH18" s="16">
        <v>0</v>
      </c>
      <c r="CI18" s="16">
        <v>100</v>
      </c>
      <c r="CJ18" s="16">
        <v>10</v>
      </c>
      <c r="CK18" s="16">
        <v>10</v>
      </c>
      <c r="CL18" s="24">
        <v>60</v>
      </c>
      <c r="CM18" s="16"/>
      <c r="CN18" s="23">
        <v>3.0000000000001137E-3</v>
      </c>
      <c r="CO18" s="16">
        <v>0</v>
      </c>
      <c r="CP18" s="16">
        <v>0</v>
      </c>
      <c r="CQ18" s="16">
        <v>0</v>
      </c>
      <c r="CR18" s="16">
        <v>0</v>
      </c>
      <c r="CS18" s="24">
        <v>0</v>
      </c>
      <c r="CT18" s="16"/>
      <c r="CU18" s="28">
        <v>0</v>
      </c>
      <c r="CV18" s="28">
        <v>0</v>
      </c>
      <c r="CW18" s="28">
        <v>0</v>
      </c>
      <c r="CX18" s="28">
        <v>0</v>
      </c>
      <c r="CY18" s="28">
        <v>0</v>
      </c>
      <c r="CZ18" s="28">
        <v>0</v>
      </c>
    </row>
    <row r="19" spans="1:105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D19" s="17">
        <v>0</v>
      </c>
      <c r="CE19" s="41">
        <v>1</v>
      </c>
      <c r="CF19" s="16"/>
      <c r="CG19" s="23">
        <v>0</v>
      </c>
      <c r="CH19" s="16">
        <v>0</v>
      </c>
      <c r="CI19" s="16">
        <v>0</v>
      </c>
      <c r="CJ19" s="16">
        <v>100</v>
      </c>
      <c r="CK19" s="16">
        <v>100</v>
      </c>
      <c r="CL19" s="24">
        <v>0</v>
      </c>
      <c r="CM19" s="16"/>
      <c r="CN19" s="23">
        <v>0</v>
      </c>
      <c r="CO19" s="16">
        <v>0</v>
      </c>
      <c r="CP19" s="16">
        <v>0</v>
      </c>
      <c r="CQ19" s="16">
        <v>0</v>
      </c>
      <c r="CR19" s="16">
        <v>0</v>
      </c>
      <c r="CS19" s="24">
        <v>0</v>
      </c>
      <c r="CT19" s="16"/>
      <c r="CU19" s="28">
        <v>0</v>
      </c>
      <c r="CV19" s="28">
        <v>0</v>
      </c>
      <c r="CW19" s="28">
        <v>0</v>
      </c>
      <c r="CX19" s="28">
        <v>0</v>
      </c>
      <c r="CY19" s="28">
        <v>0</v>
      </c>
      <c r="CZ19" s="28">
        <v>0</v>
      </c>
    </row>
    <row r="20" spans="1:105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D20" s="17">
        <v>0</v>
      </c>
      <c r="CE20" s="41">
        <v>1</v>
      </c>
      <c r="CF20" s="16"/>
      <c r="CG20" s="25">
        <v>0.42670000000000002</v>
      </c>
      <c r="CH20" s="26">
        <v>0</v>
      </c>
      <c r="CI20" s="26">
        <v>0</v>
      </c>
      <c r="CJ20" s="26">
        <v>0.2</v>
      </c>
      <c r="CK20" s="26">
        <v>0.2</v>
      </c>
      <c r="CL20" s="27">
        <v>0.26700000000000002</v>
      </c>
      <c r="CM20" s="16"/>
      <c r="CN20" s="25">
        <v>4.0000000000040004E-5</v>
      </c>
      <c r="CO20" s="26">
        <v>0</v>
      </c>
      <c r="CP20" s="26">
        <v>0</v>
      </c>
      <c r="CQ20" s="26">
        <v>0</v>
      </c>
      <c r="CR20" s="26">
        <v>0</v>
      </c>
      <c r="CS20" s="27">
        <v>3.4000000000000696E-4</v>
      </c>
      <c r="CT20" s="16"/>
      <c r="CU20" s="28">
        <v>0</v>
      </c>
      <c r="CV20" s="28">
        <v>0</v>
      </c>
      <c r="CW20" s="28">
        <v>0</v>
      </c>
      <c r="CX20" s="28">
        <v>0</v>
      </c>
      <c r="CY20" s="28">
        <v>0</v>
      </c>
      <c r="CZ20" s="28">
        <v>0</v>
      </c>
    </row>
    <row r="21" spans="1:105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t="s">
        <v>162</v>
      </c>
      <c r="CF21" s="16"/>
      <c r="CM21" s="16"/>
      <c r="CN21" s="30" t="s">
        <v>77</v>
      </c>
      <c r="CO21" s="16"/>
      <c r="CP21" s="16"/>
      <c r="CQ21" s="16"/>
      <c r="CR21" s="16"/>
      <c r="CS21" s="16"/>
      <c r="CT21" s="16"/>
      <c r="CU21" s="30" t="s">
        <v>136</v>
      </c>
    </row>
    <row r="22" spans="1:105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28">
        <v>0</v>
      </c>
      <c r="CF22" s="16"/>
      <c r="CG22" s="16" t="s">
        <v>78</v>
      </c>
      <c r="CH22" s="16" t="s">
        <v>79</v>
      </c>
      <c r="CI22" s="37" t="s">
        <v>80</v>
      </c>
      <c r="CM22" s="16"/>
      <c r="CN22" s="20" cm="1">
        <f t="array" ref="CN22:CS43">TRANSPOSE(AG56:BB61)-MMULT(J22:AE43,TRANSPOSE(J56:AE61))</f>
        <v>0</v>
      </c>
      <c r="CO22" s="21">
        <v>0</v>
      </c>
      <c r="CP22" s="21">
        <v>0</v>
      </c>
      <c r="CQ22" s="21">
        <v>0</v>
      </c>
      <c r="CR22" s="21">
        <v>0</v>
      </c>
      <c r="CS22" s="22">
        <v>0</v>
      </c>
      <c r="CT22" s="16"/>
      <c r="CU22" s="20" cm="1">
        <f t="array" ref="CU22:CZ37">TRANSPOSE(_xlfn.ANCHORARRAY(BD70)-BD77:BS82)</f>
        <v>5.5511151231257827E-17</v>
      </c>
      <c r="CV22" s="21">
        <v>1.1102230246251565E-16</v>
      </c>
      <c r="CW22" s="21">
        <v>5.5511151231257827E-17</v>
      </c>
      <c r="CX22" s="21">
        <v>1.1102230246251565E-16</v>
      </c>
      <c r="CY22" s="21">
        <v>-1.1102230246251565E-16</v>
      </c>
      <c r="CZ22" s="22">
        <v>1.1102230246251565E-16</v>
      </c>
      <c r="DA22" s="70" t="s">
        <v>25</v>
      </c>
    </row>
    <row r="23" spans="1:105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 t="s">
        <v>161</v>
      </c>
      <c r="CF23" s="16"/>
      <c r="CG23" s="38">
        <f>SUM(MMULT(TRANSPOSE(_xlfn.ANCHORARRAY(M70)),_xlfn.ANCHORARRAY(AG77)))</f>
        <v>3922.8248999999996</v>
      </c>
      <c r="CH23" s="38" cm="1">
        <f t="array" ref="CH23">MMULT(BD46:BU46,TRANSPOSE(BD84:BU84))+CD22*CD24</f>
        <v>8480.0060000000012</v>
      </c>
      <c r="CI23" s="39">
        <f>CG23+CH23</f>
        <v>12402.830900000001</v>
      </c>
      <c r="CM23" s="16"/>
      <c r="CN23" s="23">
        <v>0</v>
      </c>
      <c r="CO23" s="16">
        <v>0</v>
      </c>
      <c r="CP23" s="16">
        <v>0</v>
      </c>
      <c r="CQ23" s="16">
        <v>0</v>
      </c>
      <c r="CR23" s="16">
        <v>0</v>
      </c>
      <c r="CS23" s="24">
        <v>0</v>
      </c>
      <c r="CT23" s="16"/>
      <c r="CU23" s="23">
        <v>6.0000000001281251E-5</v>
      </c>
      <c r="CV23" s="16">
        <v>8.4000599999999999</v>
      </c>
      <c r="CW23" s="16">
        <v>6.0000000001281251E-5</v>
      </c>
      <c r="CX23" s="16">
        <v>6.0000000001281251E-5</v>
      </c>
      <c r="CY23" s="16">
        <v>5.7000600000000006</v>
      </c>
      <c r="CZ23" s="24">
        <v>6.0000000001281251E-5</v>
      </c>
      <c r="DA23" s="70" t="s">
        <v>26</v>
      </c>
    </row>
    <row r="24" spans="1:105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>
        <v>10000</v>
      </c>
      <c r="CF24" s="16"/>
      <c r="CM24" s="16"/>
      <c r="CN24" s="23">
        <v>0</v>
      </c>
      <c r="CO24" s="16">
        <v>0</v>
      </c>
      <c r="CP24" s="16">
        <v>0</v>
      </c>
      <c r="CQ24" s="16">
        <v>0</v>
      </c>
      <c r="CR24" s="16">
        <v>0</v>
      </c>
      <c r="CS24" s="24">
        <v>0</v>
      </c>
      <c r="CT24" s="16"/>
      <c r="CU24" s="23">
        <v>0</v>
      </c>
      <c r="CV24" s="16">
        <v>0</v>
      </c>
      <c r="CW24" s="16">
        <v>0</v>
      </c>
      <c r="CX24" s="16">
        <v>0</v>
      </c>
      <c r="CY24" s="16">
        <v>0</v>
      </c>
      <c r="CZ24" s="24">
        <v>0</v>
      </c>
      <c r="DA24" s="70" t="s">
        <v>28</v>
      </c>
    </row>
    <row r="25" spans="1:105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F25" s="6"/>
      <c r="CM25" s="16"/>
      <c r="CN25" s="23">
        <v>0</v>
      </c>
      <c r="CO25" s="16">
        <v>0</v>
      </c>
      <c r="CP25" s="16">
        <v>0</v>
      </c>
      <c r="CQ25" s="16">
        <v>0</v>
      </c>
      <c r="CR25" s="16">
        <v>0</v>
      </c>
      <c r="CS25" s="24">
        <v>0</v>
      </c>
      <c r="CT25" s="16"/>
      <c r="CU25" s="23">
        <v>0.60500000000000043</v>
      </c>
      <c r="CV25" s="16">
        <v>1.7999999999999998</v>
      </c>
      <c r="CW25" s="16">
        <v>0</v>
      </c>
      <c r="CX25" s="16">
        <v>5.4</v>
      </c>
      <c r="CY25" s="16">
        <v>6.923</v>
      </c>
      <c r="CZ25" s="24">
        <v>5.1669999999999998</v>
      </c>
      <c r="DA25" s="70" t="s">
        <v>29</v>
      </c>
    </row>
    <row r="26" spans="1:105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F26" s="6"/>
      <c r="CM26" s="16"/>
      <c r="CN26" s="23">
        <v>0</v>
      </c>
      <c r="CO26" s="16">
        <v>0</v>
      </c>
      <c r="CP26" s="16">
        <v>0</v>
      </c>
      <c r="CQ26" s="16">
        <v>0</v>
      </c>
      <c r="CR26" s="16">
        <v>0</v>
      </c>
      <c r="CS26" s="24">
        <v>0</v>
      </c>
      <c r="CT26" s="16"/>
      <c r="CU26" s="23">
        <v>0</v>
      </c>
      <c r="CV26" s="16">
        <v>2</v>
      </c>
      <c r="CW26" s="16">
        <v>0</v>
      </c>
      <c r="CX26" s="16">
        <v>5</v>
      </c>
      <c r="CY26" s="16">
        <v>5</v>
      </c>
      <c r="CZ26" s="24">
        <v>5</v>
      </c>
      <c r="DA26" s="70" t="s">
        <v>30</v>
      </c>
    </row>
    <row r="27" spans="1:105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F27" s="6"/>
      <c r="CM27" s="16"/>
      <c r="CN27" s="23">
        <v>0</v>
      </c>
      <c r="CO27" s="16">
        <v>0</v>
      </c>
      <c r="CP27" s="16">
        <v>0</v>
      </c>
      <c r="CQ27" s="16">
        <v>0</v>
      </c>
      <c r="CR27" s="16">
        <v>0</v>
      </c>
      <c r="CS27" s="24">
        <v>0</v>
      </c>
      <c r="CT27" s="16"/>
      <c r="CU27" s="23">
        <v>0</v>
      </c>
      <c r="CV27" s="16">
        <v>0</v>
      </c>
      <c r="CW27" s="16">
        <v>0</v>
      </c>
      <c r="CX27" s="16">
        <v>0</v>
      </c>
      <c r="CY27" s="16">
        <v>0</v>
      </c>
      <c r="CZ27" s="24">
        <v>0</v>
      </c>
      <c r="DA27" s="70" t="s">
        <v>31</v>
      </c>
    </row>
    <row r="28" spans="1:105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F28" s="6"/>
      <c r="CM28" s="16"/>
      <c r="CN28" s="23">
        <v>0</v>
      </c>
      <c r="CO28" s="16">
        <v>0</v>
      </c>
      <c r="CP28" s="16">
        <v>0</v>
      </c>
      <c r="CQ28" s="16">
        <v>0</v>
      </c>
      <c r="CR28" s="16">
        <v>0</v>
      </c>
      <c r="CS28" s="24">
        <v>0</v>
      </c>
      <c r="CT28" s="16"/>
      <c r="CU28" s="23">
        <v>5</v>
      </c>
      <c r="CV28" s="16">
        <v>5</v>
      </c>
      <c r="CW28" s="16">
        <v>5</v>
      </c>
      <c r="CX28" s="16">
        <v>4</v>
      </c>
      <c r="CY28" s="16">
        <v>0</v>
      </c>
      <c r="CZ28" s="24">
        <v>4</v>
      </c>
      <c r="DA28" s="70" t="s">
        <v>32</v>
      </c>
    </row>
    <row r="29" spans="1:105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F29" s="6"/>
      <c r="CM29" s="16"/>
      <c r="CN29" s="23">
        <v>0</v>
      </c>
      <c r="CO29" s="16">
        <v>0</v>
      </c>
      <c r="CP29" s="16">
        <v>0</v>
      </c>
      <c r="CQ29" s="16">
        <v>0</v>
      </c>
      <c r="CR29" s="16">
        <v>0</v>
      </c>
      <c r="CS29" s="24">
        <v>0</v>
      </c>
      <c r="CT29" s="16"/>
      <c r="CU29" s="23">
        <v>0</v>
      </c>
      <c r="CV29" s="16">
        <v>0</v>
      </c>
      <c r="CW29" s="16">
        <v>0</v>
      </c>
      <c r="CX29" s="16">
        <v>0</v>
      </c>
      <c r="CY29" s="16">
        <v>0</v>
      </c>
      <c r="CZ29" s="24">
        <v>0</v>
      </c>
      <c r="DA29" s="70" t="s">
        <v>33</v>
      </c>
    </row>
    <row r="30" spans="1:105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F30" s="6"/>
      <c r="CM30" s="16"/>
      <c r="CN30" s="23">
        <v>0</v>
      </c>
      <c r="CO30" s="16">
        <v>0</v>
      </c>
      <c r="CP30" s="16">
        <v>0</v>
      </c>
      <c r="CQ30" s="16">
        <v>0</v>
      </c>
      <c r="CR30" s="16">
        <v>0</v>
      </c>
      <c r="CS30" s="24">
        <v>0</v>
      </c>
      <c r="CT30" s="16"/>
      <c r="CU30" s="23">
        <v>1.5</v>
      </c>
      <c r="CV30" s="16">
        <v>1</v>
      </c>
      <c r="CW30" s="16">
        <v>0</v>
      </c>
      <c r="CX30" s="16">
        <v>1.5</v>
      </c>
      <c r="CY30" s="16">
        <v>1</v>
      </c>
      <c r="CZ30" s="24">
        <v>0</v>
      </c>
      <c r="DA30" s="70" t="s">
        <v>34</v>
      </c>
    </row>
    <row r="31" spans="1:105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F31" s="6"/>
      <c r="CM31" s="16"/>
      <c r="CN31" s="23">
        <v>0</v>
      </c>
      <c r="CO31" s="16">
        <v>0</v>
      </c>
      <c r="CP31" s="16">
        <v>0</v>
      </c>
      <c r="CQ31" s="16">
        <v>0</v>
      </c>
      <c r="CR31" s="16">
        <v>0</v>
      </c>
      <c r="CS31" s="24">
        <v>0</v>
      </c>
      <c r="CT31" s="16"/>
      <c r="CU31" s="23">
        <v>9990.9220000000005</v>
      </c>
      <c r="CV31" s="16">
        <v>9991.5</v>
      </c>
      <c r="CW31" s="16">
        <v>9988</v>
      </c>
      <c r="CX31" s="16">
        <v>9996.25</v>
      </c>
      <c r="CY31" s="16">
        <v>9997.1919999999991</v>
      </c>
      <c r="CZ31" s="24">
        <v>9993.741</v>
      </c>
      <c r="DA31" s="70" t="s">
        <v>35</v>
      </c>
    </row>
    <row r="32" spans="1:105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F32" s="6"/>
      <c r="CM32" s="16"/>
      <c r="CN32" s="23">
        <v>0</v>
      </c>
      <c r="CO32" s="16">
        <v>0</v>
      </c>
      <c r="CP32" s="16">
        <v>0</v>
      </c>
      <c r="CQ32" s="16">
        <v>0</v>
      </c>
      <c r="CR32" s="16">
        <v>0</v>
      </c>
      <c r="CS32" s="24">
        <v>0</v>
      </c>
      <c r="CT32" s="16"/>
      <c r="CU32" s="33">
        <v>9.9999999999999645E-2</v>
      </c>
      <c r="CV32">
        <v>0</v>
      </c>
      <c r="CW32">
        <v>9.9999999999999645E-2</v>
      </c>
      <c r="CX32">
        <v>0</v>
      </c>
      <c r="CY32">
        <v>0</v>
      </c>
      <c r="CZ32" s="34">
        <v>0</v>
      </c>
      <c r="DA32" s="70" t="s">
        <v>206</v>
      </c>
    </row>
    <row r="33" spans="1:105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F33" s="6"/>
      <c r="CM33" s="16"/>
      <c r="CN33" s="23">
        <v>0</v>
      </c>
      <c r="CO33" s="16">
        <v>0</v>
      </c>
      <c r="CP33" s="16">
        <v>0</v>
      </c>
      <c r="CQ33" s="16">
        <v>0</v>
      </c>
      <c r="CR33" s="16">
        <v>0</v>
      </c>
      <c r="CS33" s="24">
        <v>0</v>
      </c>
      <c r="CT33" s="16"/>
      <c r="CU33" s="33">
        <v>22</v>
      </c>
      <c r="CV33">
        <v>22</v>
      </c>
      <c r="CW33">
        <v>22</v>
      </c>
      <c r="CX33">
        <v>22</v>
      </c>
      <c r="CY33">
        <v>22</v>
      </c>
      <c r="CZ33" s="34">
        <v>22</v>
      </c>
      <c r="DA33" s="70" t="s">
        <v>207</v>
      </c>
    </row>
    <row r="34" spans="1:105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F34" s="6"/>
      <c r="CG34" s="16"/>
      <c r="CM34" s="16"/>
      <c r="CN34" s="23">
        <v>0</v>
      </c>
      <c r="CO34" s="16">
        <v>0</v>
      </c>
      <c r="CP34" s="16">
        <v>0</v>
      </c>
      <c r="CQ34" s="16">
        <v>0</v>
      </c>
      <c r="CR34" s="16">
        <v>0</v>
      </c>
      <c r="CS34" s="24">
        <v>0</v>
      </c>
      <c r="CT34" s="16"/>
      <c r="CU34" s="33">
        <v>488.2</v>
      </c>
      <c r="CV34">
        <v>500</v>
      </c>
      <c r="CW34">
        <v>485</v>
      </c>
      <c r="CX34">
        <v>483</v>
      </c>
      <c r="CY34">
        <v>483</v>
      </c>
      <c r="CZ34" s="34">
        <v>493</v>
      </c>
      <c r="DA34" s="70" t="s">
        <v>178</v>
      </c>
    </row>
    <row r="35" spans="1:105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F35" s="6"/>
      <c r="CG35" s="16"/>
      <c r="CK35" s="16"/>
      <c r="CL35" s="16"/>
      <c r="CM35" s="16"/>
      <c r="CN35" s="25">
        <v>0</v>
      </c>
      <c r="CO35" s="26">
        <v>0</v>
      </c>
      <c r="CP35" s="26">
        <v>0</v>
      </c>
      <c r="CQ35" s="26">
        <v>0</v>
      </c>
      <c r="CR35" s="26">
        <v>0</v>
      </c>
      <c r="CS35" s="27">
        <v>0</v>
      </c>
      <c r="CT35" s="16"/>
      <c r="CU35" s="23">
        <v>71.33</v>
      </c>
      <c r="CV35" s="16">
        <v>150</v>
      </c>
      <c r="CW35" s="16">
        <v>50</v>
      </c>
      <c r="CX35" s="16">
        <v>50</v>
      </c>
      <c r="CY35" s="16">
        <v>50</v>
      </c>
      <c r="CZ35" s="24">
        <v>103.333</v>
      </c>
      <c r="DA35" s="70" t="s">
        <v>208</v>
      </c>
    </row>
    <row r="36" spans="1:105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F36" s="16"/>
      <c r="CG36" s="16"/>
      <c r="CK36" s="16"/>
      <c r="CL36" s="16"/>
      <c r="CM36" s="16"/>
      <c r="CN36" s="23">
        <v>0</v>
      </c>
      <c r="CO36" s="16">
        <v>0</v>
      </c>
      <c r="CP36" s="16">
        <v>0</v>
      </c>
      <c r="CQ36" s="16">
        <v>0</v>
      </c>
      <c r="CR36" s="16">
        <v>0</v>
      </c>
      <c r="CS36" s="24">
        <v>0</v>
      </c>
      <c r="CT36" s="16"/>
      <c r="CU36" s="23">
        <v>178.667</v>
      </c>
      <c r="CV36" s="16">
        <v>200</v>
      </c>
      <c r="CW36" s="16">
        <v>200</v>
      </c>
      <c r="CX36" s="16">
        <v>190</v>
      </c>
      <c r="CY36" s="16">
        <v>190</v>
      </c>
      <c r="CZ36" s="24">
        <v>186.667</v>
      </c>
      <c r="DA36" s="70" t="s">
        <v>209</v>
      </c>
    </row>
    <row r="37" spans="1:105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F37" s="16"/>
      <c r="CG37" s="16"/>
      <c r="CK37" s="16"/>
      <c r="CL37" s="16"/>
      <c r="CM37" s="16"/>
      <c r="CN37" s="23">
        <v>0</v>
      </c>
      <c r="CO37" s="16">
        <v>0</v>
      </c>
      <c r="CP37" s="16">
        <v>0</v>
      </c>
      <c r="CQ37" s="16">
        <v>0</v>
      </c>
      <c r="CR37" s="16">
        <v>0</v>
      </c>
      <c r="CS37" s="24">
        <v>0</v>
      </c>
      <c r="CT37" s="16"/>
      <c r="CU37" s="25">
        <v>99998.573300000004</v>
      </c>
      <c r="CV37" s="26">
        <v>99999</v>
      </c>
      <c r="CW37" s="26">
        <v>99999</v>
      </c>
      <c r="CX37" s="26">
        <v>99998.8</v>
      </c>
      <c r="CY37" s="26">
        <v>99998.8</v>
      </c>
      <c r="CZ37" s="27">
        <v>99998.732999999993</v>
      </c>
      <c r="DA37" s="70" t="s">
        <v>210</v>
      </c>
    </row>
    <row r="38" spans="1:105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F38" s="16"/>
      <c r="CG38" s="16"/>
      <c r="CK38" s="16"/>
      <c r="CL38" s="16"/>
      <c r="CM38" s="16"/>
      <c r="CN38" s="23">
        <v>0</v>
      </c>
      <c r="CO38" s="16">
        <v>0</v>
      </c>
      <c r="CP38" s="16">
        <v>0</v>
      </c>
      <c r="CQ38" s="16">
        <v>0</v>
      </c>
      <c r="CR38" s="16">
        <v>0</v>
      </c>
      <c r="CS38" s="24">
        <v>0</v>
      </c>
      <c r="CT38" s="16"/>
      <c r="CU38" s="16"/>
      <c r="CV38" s="16"/>
      <c r="CW38" s="16"/>
      <c r="CX38" s="16"/>
      <c r="CY38" s="16"/>
      <c r="CZ38" s="16"/>
    </row>
    <row r="39" spans="1:105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F39" s="16"/>
      <c r="CG39" s="16"/>
      <c r="CK39" s="16"/>
      <c r="CL39" s="16"/>
      <c r="CM39" s="16"/>
      <c r="CN39" s="23">
        <v>0</v>
      </c>
      <c r="CO39" s="16">
        <v>0</v>
      </c>
      <c r="CP39" s="16">
        <v>0</v>
      </c>
      <c r="CQ39" s="16">
        <v>0</v>
      </c>
      <c r="CR39" s="16">
        <v>0</v>
      </c>
      <c r="CS39" s="24">
        <v>0</v>
      </c>
      <c r="CT39" s="16"/>
      <c r="CU39" s="16"/>
      <c r="CV39" s="16"/>
      <c r="CW39" s="16"/>
      <c r="CX39" s="16"/>
      <c r="CY39" s="16"/>
      <c r="CZ39" s="16"/>
    </row>
    <row r="40" spans="1:105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F40" s="16"/>
      <c r="CG40" s="16"/>
      <c r="CK40" s="16"/>
      <c r="CL40" s="16"/>
      <c r="CM40" s="16"/>
      <c r="CN40" s="23">
        <v>0</v>
      </c>
      <c r="CO40" s="16">
        <v>0</v>
      </c>
      <c r="CP40" s="16">
        <v>0</v>
      </c>
      <c r="CQ40" s="16">
        <v>0</v>
      </c>
      <c r="CR40" s="16">
        <v>0</v>
      </c>
      <c r="CS40" s="24">
        <v>0</v>
      </c>
      <c r="CT40" s="16"/>
      <c r="CU40" s="16" t="s">
        <v>228</v>
      </c>
      <c r="CV40" s="16"/>
      <c r="CW40" s="16"/>
      <c r="CX40" s="16"/>
      <c r="CY40" s="16"/>
      <c r="CZ40" s="16"/>
    </row>
    <row r="41" spans="1:105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F41" s="16"/>
      <c r="CG41" s="16"/>
      <c r="CK41" s="16"/>
      <c r="CL41" s="16"/>
      <c r="CM41" s="16"/>
      <c r="CN41" s="23">
        <v>0</v>
      </c>
      <c r="CO41" s="16">
        <v>0</v>
      </c>
      <c r="CP41" s="16">
        <v>0</v>
      </c>
      <c r="CQ41" s="16">
        <v>0</v>
      </c>
      <c r="CR41" s="16">
        <v>0</v>
      </c>
      <c r="CS41" s="24">
        <v>0</v>
      </c>
      <c r="CT41" s="16"/>
      <c r="CU41" s="16" cm="1">
        <f t="array" ref="CU41:CX41">BO84:BR84</f>
        <v>0</v>
      </c>
      <c r="CV41" s="16">
        <v>0</v>
      </c>
      <c r="CW41" s="16">
        <v>0</v>
      </c>
      <c r="CX41" s="16">
        <v>0</v>
      </c>
      <c r="CY41" s="16"/>
      <c r="CZ41" s="16"/>
    </row>
    <row r="42" spans="1:105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K42" s="16"/>
      <c r="CL42" s="16"/>
      <c r="CN42" s="33">
        <v>0</v>
      </c>
      <c r="CO42" s="16">
        <v>0</v>
      </c>
      <c r="CP42" s="16">
        <v>0</v>
      </c>
      <c r="CQ42" s="16">
        <v>0</v>
      </c>
      <c r="CR42" s="16">
        <v>0</v>
      </c>
      <c r="CS42" s="24">
        <v>0</v>
      </c>
      <c r="CT42" s="42"/>
      <c r="CU42" s="42"/>
      <c r="CV42" s="5"/>
      <c r="CW42" s="5"/>
      <c r="CX42" s="5"/>
      <c r="CY42" s="5"/>
      <c r="CZ42" s="5"/>
    </row>
    <row r="43" spans="1:105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L43" s="16"/>
      <c r="CN43" s="35">
        <v>0</v>
      </c>
      <c r="CO43" s="8">
        <v>0</v>
      </c>
      <c r="CP43" s="8">
        <v>0</v>
      </c>
      <c r="CQ43" s="8">
        <v>0</v>
      </c>
      <c r="CR43" s="8">
        <v>0</v>
      </c>
      <c r="CS43" s="36">
        <v>0</v>
      </c>
      <c r="CT43" s="16"/>
      <c r="CV43" s="16"/>
      <c r="CW43" s="16"/>
      <c r="CX43" s="16"/>
      <c r="CY43" s="16"/>
      <c r="CZ43" s="16"/>
    </row>
    <row r="44" spans="1:105" x14ac:dyDescent="0.2">
      <c r="BN44" s="16"/>
      <c r="BO44" s="16"/>
      <c r="BP44" s="16"/>
      <c r="BQ44" s="16"/>
      <c r="BR44" s="16"/>
      <c r="BS44" s="16"/>
      <c r="CU44" s="13" t="s">
        <v>93</v>
      </c>
    </row>
    <row r="45" spans="1:105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L45" s="16"/>
      <c r="CT45" s="46" t="s">
        <v>150</v>
      </c>
      <c r="CU45" s="16" cm="1">
        <f t="array" ref="CU45:CZ47">TRANSPOSE(MMULT(AG56:BB61,BW22:BY43))</f>
        <v>0.5</v>
      </c>
      <c r="CV45" s="16">
        <v>0</v>
      </c>
      <c r="CW45" s="16">
        <v>0.5</v>
      </c>
      <c r="CX45" s="16">
        <v>1.2</v>
      </c>
      <c r="CY45" s="16">
        <v>0.30000000000000004</v>
      </c>
      <c r="CZ45" s="16">
        <v>1.2</v>
      </c>
    </row>
    <row r="46" spans="1:105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T46" t="s">
        <v>140</v>
      </c>
      <c r="CU46" s="16">
        <v>7</v>
      </c>
      <c r="CV46" s="16">
        <v>4.6000000000000005</v>
      </c>
      <c r="CW46" s="16">
        <v>8</v>
      </c>
      <c r="CX46" s="16">
        <v>1</v>
      </c>
      <c r="CY46" s="16">
        <v>1</v>
      </c>
      <c r="CZ46" s="16">
        <v>2.0002</v>
      </c>
    </row>
    <row r="47" spans="1:105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T47" s="16" t="s">
        <v>220</v>
      </c>
      <c r="CU47" s="16">
        <v>9.9999999999999982</v>
      </c>
      <c r="CV47" s="16">
        <v>8</v>
      </c>
      <c r="CW47" s="16">
        <v>9.9999999999999982</v>
      </c>
      <c r="CX47" s="16">
        <v>10.600000000000001</v>
      </c>
      <c r="CY47" s="16">
        <v>11</v>
      </c>
      <c r="CZ47" s="16">
        <v>10.600000000000001</v>
      </c>
    </row>
    <row r="48" spans="1:105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D48" s="13" t="s">
        <v>145</v>
      </c>
      <c r="CE48" t="s">
        <v>151</v>
      </c>
      <c r="CF48" s="13" t="s">
        <v>146</v>
      </c>
      <c r="CG48" t="s">
        <v>152</v>
      </c>
      <c r="CU48" s="16" t="s">
        <v>104</v>
      </c>
      <c r="CV48" s="16"/>
      <c r="CW48" s="16"/>
      <c r="CX48" s="16"/>
      <c r="CY48" s="16"/>
      <c r="CZ48" s="16"/>
    </row>
    <row r="49" spans="1:104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_xlfn.ANCHORARRAY(BH63)*CD49:CE54-MMULT(BW49:CB54,CG49:CH54)</f>
        <v>0.3</v>
      </c>
      <c r="BU49" s="52">
        <v>9.4999999999999973E-2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D49" s="55">
        <v>1</v>
      </c>
      <c r="CE49" s="55">
        <v>1</v>
      </c>
      <c r="CF49" s="54">
        <v>0.9</v>
      </c>
      <c r="CG49" s="16" cm="1">
        <f t="array" ref="CG49:CG54">AJ56:AJ61</f>
        <v>0.2</v>
      </c>
      <c r="CH49" s="16" cm="1">
        <f t="array" ref="CH49:CH54">AN56:AN61</f>
        <v>0.40500000000000003</v>
      </c>
      <c r="CT49" s="16"/>
      <c r="CU49" s="16" cm="1">
        <f t="array" ref="CU49:CZ50">TRANSPOSE(_xlfn.ANCHORARRAY(BF63)-BT49:BU54)</f>
        <v>0.60000000000000009</v>
      </c>
      <c r="CV49" s="16">
        <v>1.1102230246251565E-16</v>
      </c>
      <c r="CW49" s="16">
        <v>0.20000000000000007</v>
      </c>
      <c r="CX49" s="16">
        <v>0.8</v>
      </c>
      <c r="CY49" s="16">
        <v>0.20000000000000007</v>
      </c>
      <c r="CZ49" s="16">
        <v>0.8</v>
      </c>
    </row>
    <row r="50" spans="1:10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0.89999999999999991</v>
      </c>
      <c r="BU50" s="53">
        <v>0.84499999999999997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D50" s="55">
        <v>1</v>
      </c>
      <c r="CE50" s="56">
        <f>CE49*$CF$49</f>
        <v>0.9</v>
      </c>
      <c r="CG50">
        <v>-0.6</v>
      </c>
      <c r="CH50" s="16">
        <v>-0.8</v>
      </c>
      <c r="CO50" s="30"/>
      <c r="CP50" s="16"/>
      <c r="CQ50" s="16"/>
      <c r="CR50" s="16"/>
      <c r="CS50" s="16"/>
      <c r="CT50" s="16"/>
      <c r="CU50" s="16">
        <v>0.89500000000000002</v>
      </c>
      <c r="CV50" s="16">
        <v>0.14500000000000002</v>
      </c>
      <c r="CW50" s="16">
        <v>0.99</v>
      </c>
      <c r="CX50" s="16">
        <v>0.23049999999999993</v>
      </c>
      <c r="CY50" s="16">
        <v>0.98994999999999989</v>
      </c>
      <c r="CZ50" s="16">
        <v>0.98995499999999992</v>
      </c>
    </row>
    <row r="51" spans="1:10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0.7</v>
      </c>
      <c r="BU51" s="53">
        <v>0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D51" s="55">
        <v>1</v>
      </c>
      <c r="CE51" s="56">
        <f>CE50*$CF$49</f>
        <v>0.81</v>
      </c>
      <c r="CG51">
        <v>0.2</v>
      </c>
      <c r="CH51" s="16">
        <v>0.8</v>
      </c>
      <c r="CO51" s="16"/>
      <c r="CP51" s="16"/>
      <c r="CQ51" s="16"/>
      <c r="CR51" s="16"/>
      <c r="CS51" s="16"/>
      <c r="CT51" s="16"/>
      <c r="CU51" s="16" t="s">
        <v>105</v>
      </c>
      <c r="CV51" s="16"/>
      <c r="CW51" s="16"/>
      <c r="CX51" s="16"/>
      <c r="CY51" s="16"/>
      <c r="CZ51" s="16"/>
    </row>
    <row r="52" spans="1:10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9.9999999999999978E-2</v>
      </c>
      <c r="BU52" s="53">
        <v>0.75950000000000006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D52" s="55">
        <v>1</v>
      </c>
      <c r="CE52" s="56">
        <f>CE51*$CF$49</f>
        <v>0.72900000000000009</v>
      </c>
      <c r="CG52">
        <v>0.6</v>
      </c>
      <c r="CH52" s="16">
        <v>-0.8</v>
      </c>
      <c r="CO52" s="16"/>
      <c r="CP52" s="16"/>
      <c r="CQ52" s="16"/>
      <c r="CR52" s="16"/>
      <c r="CS52" s="16"/>
      <c r="CU52" s="16" cm="1">
        <f t="array" ref="CU52:CZ53">TRANSPOSE(_xlfn.ANCHORARRAY(BT49)-_xlfn.ANCHORARRAY(BD63))</f>
        <v>0.19999999999999998</v>
      </c>
      <c r="CV52" s="16">
        <v>0.79999999999999993</v>
      </c>
      <c r="CW52" s="16">
        <v>0.6</v>
      </c>
      <c r="CX52" s="16">
        <v>-2.7755575615628914E-17</v>
      </c>
      <c r="CY52" s="16">
        <v>0.6</v>
      </c>
      <c r="CZ52" s="16">
        <v>-2.7755575615628914E-17</v>
      </c>
    </row>
    <row r="53" spans="1:10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0.7</v>
      </c>
      <c r="BU53" s="53">
        <v>5.0000000000105516E-5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D53" s="55">
        <v>1</v>
      </c>
      <c r="CE53" s="56">
        <f>CE52*$CF$49</f>
        <v>0.65610000000000013</v>
      </c>
      <c r="CG53">
        <v>-0.6</v>
      </c>
      <c r="CH53" s="16">
        <v>0.72299999999999998</v>
      </c>
      <c r="CO53" s="16"/>
      <c r="CP53" s="16"/>
      <c r="CQ53" s="16"/>
      <c r="CR53" s="16"/>
      <c r="CS53" s="16"/>
      <c r="CU53" s="16">
        <v>9.4999999999999973E-2</v>
      </c>
      <c r="CV53" s="16">
        <v>0.84499999999999997</v>
      </c>
      <c r="CW53" s="16">
        <v>0</v>
      </c>
      <c r="CX53" s="16">
        <v>0.75950000000000006</v>
      </c>
      <c r="CY53" s="16">
        <v>5.0000000000105516E-5</v>
      </c>
      <c r="CZ53" s="16">
        <v>4.5000000000128271E-5</v>
      </c>
    </row>
    <row r="54" spans="1:10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9.9999999999999978E-2</v>
      </c>
      <c r="BU54" s="53">
        <v>4.5000000000128271E-5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D54" s="55">
        <v>1</v>
      </c>
      <c r="CE54" s="56">
        <f>CE53*$CF$49</f>
        <v>0.59049000000000018</v>
      </c>
      <c r="CG54">
        <v>0.6</v>
      </c>
      <c r="CH54" s="16">
        <v>-3.2800000000000003E-2</v>
      </c>
      <c r="CO54" s="16"/>
      <c r="CP54" s="16"/>
      <c r="CQ54" s="16"/>
      <c r="CR54" s="16"/>
      <c r="CS54" s="16"/>
      <c r="CU54" s="16" t="s">
        <v>106</v>
      </c>
      <c r="CV54" s="16"/>
      <c r="CW54" s="16"/>
      <c r="CX54" s="16"/>
      <c r="CY54" s="16"/>
      <c r="CZ54" s="16"/>
    </row>
    <row r="55" spans="1:104" x14ac:dyDescent="0.2">
      <c r="A55" s="3"/>
      <c r="B55" s="3"/>
      <c r="C55" s="3"/>
      <c r="D55" s="3"/>
      <c r="E55" s="3"/>
      <c r="F55" s="3"/>
      <c r="G55" s="3"/>
      <c r="H55" s="12"/>
      <c r="I55" s="3"/>
      <c r="J55" s="30" t="s">
        <v>108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 t="s">
        <v>109</v>
      </c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30" t="s">
        <v>81</v>
      </c>
      <c r="BE55" t="s">
        <v>151</v>
      </c>
      <c r="BF55" s="30" t="s">
        <v>82</v>
      </c>
      <c r="BG55" t="s">
        <v>151</v>
      </c>
      <c r="BH55" s="30" t="s">
        <v>83</v>
      </c>
      <c r="BI55" t="s">
        <v>151</v>
      </c>
      <c r="BJ55" s="30" t="s">
        <v>84</v>
      </c>
      <c r="BK55" s="59" t="s">
        <v>151</v>
      </c>
      <c r="BL55" s="57" t="s">
        <v>85</v>
      </c>
      <c r="BM55" s="59" t="s">
        <v>151</v>
      </c>
      <c r="BN55" s="59"/>
      <c r="BO55" s="59" t="s">
        <v>213</v>
      </c>
      <c r="BP55" s="59" t="s">
        <v>214</v>
      </c>
      <c r="BQ55" s="59" t="s">
        <v>215</v>
      </c>
      <c r="BT55" s="16"/>
      <c r="BU55" s="30" t="s">
        <v>219</v>
      </c>
      <c r="BV55" s="16"/>
      <c r="BW55" s="13" t="s">
        <v>144</v>
      </c>
      <c r="CD55" s="61" t="s">
        <v>154</v>
      </c>
      <c r="CE55" s="31"/>
      <c r="CF55" s="31"/>
      <c r="CG55" s="31"/>
      <c r="CO55" s="16"/>
      <c r="CP55" s="16"/>
      <c r="CQ55" s="16"/>
      <c r="CR55" s="16"/>
      <c r="CS55" s="16"/>
      <c r="CU55" s="16" cm="1">
        <f t="array" ref="CU55:CZ55">TRANSPOSE(BJ63:BJ68-AJ56:AJ61)</f>
        <v>0.39999999999999997</v>
      </c>
      <c r="CV55" s="16">
        <v>1.2</v>
      </c>
      <c r="CW55" s="16">
        <v>0.39999999999999997</v>
      </c>
      <c r="CX55" s="16">
        <v>0</v>
      </c>
      <c r="CY55" s="16">
        <v>1.2</v>
      </c>
      <c r="CZ55" s="16">
        <v>0</v>
      </c>
    </row>
    <row r="56" spans="1:104" x14ac:dyDescent="0.2">
      <c r="A56" s="3" t="s">
        <v>1</v>
      </c>
      <c r="B56" s="3" t="s">
        <v>4</v>
      </c>
      <c r="C56" s="3"/>
      <c r="D56" s="3"/>
      <c r="E56" s="3"/>
      <c r="F56" s="3"/>
      <c r="G56" s="3" t="s">
        <v>110</v>
      </c>
      <c r="H56" s="12"/>
      <c r="I56" s="3"/>
      <c r="J56" s="28">
        <v>0.3</v>
      </c>
      <c r="K56" s="28">
        <v>16.399999999999999</v>
      </c>
      <c r="L56" s="28">
        <v>0</v>
      </c>
      <c r="M56" s="28">
        <v>0.2</v>
      </c>
      <c r="N56" s="28">
        <v>0</v>
      </c>
      <c r="O56" s="28">
        <v>0</v>
      </c>
      <c r="P56" s="28">
        <v>6.5949999999999998</v>
      </c>
      <c r="Q56" s="28">
        <v>0.40500000000000003</v>
      </c>
      <c r="R56" s="28">
        <v>5</v>
      </c>
      <c r="S56" s="28">
        <v>0</v>
      </c>
      <c r="T56" s="28">
        <v>0</v>
      </c>
      <c r="U56" s="28">
        <v>0</v>
      </c>
      <c r="V56" s="28">
        <v>0.5</v>
      </c>
      <c r="W56" s="28">
        <v>8.0779999999999994</v>
      </c>
      <c r="X56" s="28">
        <v>6.9</v>
      </c>
      <c r="Y56" s="28">
        <v>0</v>
      </c>
      <c r="Z56" s="28">
        <v>11.8</v>
      </c>
      <c r="AA56" s="28">
        <v>78.67</v>
      </c>
      <c r="AB56" s="28">
        <v>21.332999999999998</v>
      </c>
      <c r="AC56" s="28">
        <v>0</v>
      </c>
      <c r="AD56" s="28">
        <v>0</v>
      </c>
      <c r="AE56" s="28">
        <v>0.42670000000000002</v>
      </c>
      <c r="AG56" s="28">
        <v>0.3</v>
      </c>
      <c r="AH56" s="28">
        <v>16.399999999999999</v>
      </c>
      <c r="AI56" s="28">
        <v>0</v>
      </c>
      <c r="AJ56" s="28">
        <v>0.2</v>
      </c>
      <c r="AK56" s="28">
        <v>0</v>
      </c>
      <c r="AL56" s="28">
        <v>0</v>
      </c>
      <c r="AM56" s="28">
        <v>6.5949999999999998</v>
      </c>
      <c r="AN56" s="28">
        <v>0.40500000000000003</v>
      </c>
      <c r="AO56" s="28">
        <v>5</v>
      </c>
      <c r="AP56" s="28">
        <v>0</v>
      </c>
      <c r="AQ56" s="28">
        <v>0</v>
      </c>
      <c r="AR56" s="28">
        <v>0</v>
      </c>
      <c r="AS56" s="28">
        <v>0.5</v>
      </c>
      <c r="AT56" s="28">
        <v>8.0779999999999994</v>
      </c>
      <c r="AU56" s="28">
        <v>6.9</v>
      </c>
      <c r="AV56" s="28">
        <v>0</v>
      </c>
      <c r="AW56" s="28">
        <v>11.8</v>
      </c>
      <c r="AX56" s="28">
        <v>78.67</v>
      </c>
      <c r="AY56" s="28">
        <v>21.332999999999998</v>
      </c>
      <c r="AZ56" s="28">
        <v>0</v>
      </c>
      <c r="BA56" s="28">
        <v>0</v>
      </c>
      <c r="BB56" s="28">
        <v>0.42670000000000002</v>
      </c>
      <c r="BC56" s="16"/>
      <c r="BD56" s="17">
        <v>0.1</v>
      </c>
      <c r="BE56" s="17">
        <v>0</v>
      </c>
      <c r="BF56" s="17">
        <v>0.9</v>
      </c>
      <c r="BG56" s="17">
        <v>0.99</v>
      </c>
      <c r="BH56" s="17">
        <v>0.5</v>
      </c>
      <c r="BI56" s="17">
        <v>0.5</v>
      </c>
      <c r="BJ56" s="17">
        <v>0.6</v>
      </c>
      <c r="BK56" s="17">
        <v>0.8</v>
      </c>
      <c r="BL56" s="58">
        <v>-0.6</v>
      </c>
      <c r="BM56" s="58">
        <v>-0.8</v>
      </c>
      <c r="BO56" s="58">
        <v>0.1</v>
      </c>
      <c r="BP56" s="58">
        <v>0.9</v>
      </c>
      <c r="BQ56" s="58">
        <v>0.5</v>
      </c>
      <c r="BT56" s="16"/>
      <c r="BU56" s="52" cm="1">
        <f t="array" ref="BU56:BU61">BQ63:BQ68-MMULT(BW49:CB54,MMULT(AG56:BB61,CA22:CA43))</f>
        <v>45.1</v>
      </c>
      <c r="BV56" s="16"/>
      <c r="BW56" s="15">
        <v>1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D56" s="33" t="s">
        <v>153</v>
      </c>
      <c r="CF56" t="s">
        <v>155</v>
      </c>
      <c r="CO56" s="16"/>
      <c r="CP56" s="16"/>
      <c r="CQ56" s="16"/>
      <c r="CR56" s="16"/>
      <c r="CS56" s="16"/>
      <c r="CT56" s="16"/>
      <c r="CU56" s="16" cm="1">
        <f t="array" ref="CU56:CZ56">TRANSPOSE(BK63:BK68-AN56:AN61)</f>
        <v>0.39500000000000002</v>
      </c>
      <c r="CV56" s="16">
        <v>1.6</v>
      </c>
      <c r="CW56" s="16">
        <v>0</v>
      </c>
      <c r="CX56" s="16">
        <v>1.6</v>
      </c>
      <c r="CY56" s="16">
        <v>7.7000000000000068E-2</v>
      </c>
      <c r="CZ56" s="16">
        <v>0.8328000000000001</v>
      </c>
    </row>
    <row r="57" spans="1:104" x14ac:dyDescent="0.2">
      <c r="A57" s="3" t="s">
        <v>1</v>
      </c>
      <c r="B57" s="3" t="s">
        <v>5</v>
      </c>
      <c r="C57" s="3"/>
      <c r="D57" s="3"/>
      <c r="E57" s="3"/>
      <c r="F57" s="3"/>
      <c r="G57" s="3"/>
      <c r="H57" s="12"/>
      <c r="I57" s="3"/>
      <c r="J57" s="28">
        <v>0.6</v>
      </c>
      <c r="K57" s="28">
        <v>8</v>
      </c>
      <c r="L57" s="28">
        <v>0</v>
      </c>
      <c r="M57" s="28">
        <v>-0.6</v>
      </c>
      <c r="N57" s="28">
        <v>0</v>
      </c>
      <c r="O57" s="28">
        <v>0</v>
      </c>
      <c r="P57" s="28">
        <v>5.4</v>
      </c>
      <c r="Q57" s="28">
        <v>-0.8</v>
      </c>
      <c r="R57" s="28">
        <v>3</v>
      </c>
      <c r="S57" s="28">
        <v>0</v>
      </c>
      <c r="T57" s="28">
        <v>0</v>
      </c>
      <c r="U57" s="28">
        <v>0</v>
      </c>
      <c r="V57" s="28">
        <v>1</v>
      </c>
      <c r="W57" s="28">
        <v>7.5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G57" s="28">
        <v>0.6</v>
      </c>
      <c r="AH57" s="28">
        <v>8</v>
      </c>
      <c r="AI57" s="28">
        <v>0</v>
      </c>
      <c r="AJ57" s="28">
        <v>-0.6</v>
      </c>
      <c r="AK57" s="28">
        <v>0</v>
      </c>
      <c r="AL57" s="28">
        <v>0</v>
      </c>
      <c r="AM57" s="28">
        <v>5.4</v>
      </c>
      <c r="AN57" s="28">
        <v>-0.8</v>
      </c>
      <c r="AO57" s="28">
        <v>3</v>
      </c>
      <c r="AP57" s="28">
        <v>0</v>
      </c>
      <c r="AQ57" s="28">
        <v>0</v>
      </c>
      <c r="AR57" s="28">
        <v>0</v>
      </c>
      <c r="AS57" s="28">
        <v>1</v>
      </c>
      <c r="AT57" s="28">
        <v>7.5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3">
        <v>45.1</v>
      </c>
      <c r="BV57" s="16"/>
      <c r="BW57" s="15">
        <v>1</v>
      </c>
      <c r="BX57" s="15">
        <v>1</v>
      </c>
      <c r="BY57" s="15">
        <v>0</v>
      </c>
      <c r="BZ57" s="15">
        <v>0</v>
      </c>
      <c r="CA57" s="15">
        <v>0</v>
      </c>
      <c r="CB57" s="15">
        <v>0</v>
      </c>
      <c r="CD57" s="33" cm="1">
        <f t="array" ref="CD57:CE62">_xlfn.ANCHORARRAY(BH63)*CD49:CE54</f>
        <v>0.5</v>
      </c>
      <c r="CE57">
        <v>0.5</v>
      </c>
      <c r="CF57" cm="1">
        <f t="array" ref="CF57:CG62">-MMULT(BW49:CB54,CG49:CH54)</f>
        <v>-0.2</v>
      </c>
      <c r="CG57">
        <v>-0.40500000000000003</v>
      </c>
      <c r="CL57" s="16"/>
      <c r="CO57" s="16"/>
      <c r="CP57" s="16"/>
      <c r="CQ57" s="16"/>
      <c r="CR57" s="16"/>
      <c r="CS57" s="16"/>
      <c r="CT57" s="16"/>
      <c r="CU57" s="16" t="s">
        <v>107</v>
      </c>
      <c r="CV57" s="16"/>
      <c r="CW57" s="16"/>
      <c r="CX57" s="16"/>
      <c r="CY57" s="16"/>
      <c r="CZ57" s="16"/>
    </row>
    <row r="58" spans="1:104" x14ac:dyDescent="0.2">
      <c r="A58" s="3" t="s">
        <v>1</v>
      </c>
      <c r="B58" s="3" t="s">
        <v>6</v>
      </c>
      <c r="C58" s="3"/>
      <c r="D58" s="3"/>
      <c r="E58" s="3"/>
      <c r="F58" s="3"/>
      <c r="G58" s="3"/>
      <c r="H58" s="12"/>
      <c r="I58" s="3"/>
      <c r="J58" s="28">
        <v>0.3</v>
      </c>
      <c r="K58" s="28">
        <v>16.399999999999999</v>
      </c>
      <c r="L58" s="28">
        <v>0</v>
      </c>
      <c r="M58" s="28">
        <v>0.2</v>
      </c>
      <c r="N58" s="28">
        <v>0</v>
      </c>
      <c r="O58" s="28">
        <v>0</v>
      </c>
      <c r="P58" s="28">
        <v>7.2</v>
      </c>
      <c r="Q58" s="28">
        <v>0.8</v>
      </c>
      <c r="R58" s="28">
        <v>5</v>
      </c>
      <c r="S58" s="28">
        <v>0</v>
      </c>
      <c r="T58" s="28">
        <v>0</v>
      </c>
      <c r="U58" s="28">
        <v>0</v>
      </c>
      <c r="V58" s="28">
        <v>2</v>
      </c>
      <c r="W58" s="28">
        <v>11</v>
      </c>
      <c r="X58" s="28">
        <v>6.9</v>
      </c>
      <c r="Y58" s="28">
        <v>0</v>
      </c>
      <c r="Z58" s="28">
        <v>15</v>
      </c>
      <c r="AA58" s="28">
        <v>100</v>
      </c>
      <c r="AB58" s="28">
        <v>0</v>
      </c>
      <c r="AC58" s="28">
        <v>0</v>
      </c>
      <c r="AD58" s="28">
        <v>0</v>
      </c>
      <c r="AE58" s="28">
        <v>0</v>
      </c>
      <c r="AG58" s="28">
        <v>0.3</v>
      </c>
      <c r="AH58" s="28">
        <v>16.399999999999999</v>
      </c>
      <c r="AI58" s="28">
        <v>0</v>
      </c>
      <c r="AJ58" s="28">
        <v>0.2</v>
      </c>
      <c r="AK58" s="28">
        <v>0</v>
      </c>
      <c r="AL58" s="28">
        <v>0</v>
      </c>
      <c r="AM58" s="28">
        <v>7.2</v>
      </c>
      <c r="AN58" s="28">
        <v>0.8</v>
      </c>
      <c r="AO58" s="28">
        <v>5</v>
      </c>
      <c r="AP58" s="28">
        <v>0</v>
      </c>
      <c r="AQ58" s="28">
        <v>0</v>
      </c>
      <c r="AR58" s="28">
        <v>0</v>
      </c>
      <c r="AS58" s="28">
        <v>2</v>
      </c>
      <c r="AT58" s="28">
        <v>11</v>
      </c>
      <c r="AU58" s="28">
        <v>6.9</v>
      </c>
      <c r="AV58" s="28">
        <v>0</v>
      </c>
      <c r="AW58" s="28">
        <v>15</v>
      </c>
      <c r="AX58" s="28">
        <v>100</v>
      </c>
      <c r="AY58" s="28">
        <v>0</v>
      </c>
      <c r="AZ58" s="28">
        <v>0</v>
      </c>
      <c r="BA58" s="28">
        <v>0</v>
      </c>
      <c r="BB58" s="28">
        <v>0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37</v>
      </c>
      <c r="BV58" s="16"/>
      <c r="BW58" s="15">
        <v>1</v>
      </c>
      <c r="BX58" s="15">
        <v>1</v>
      </c>
      <c r="BY58" s="15">
        <v>1</v>
      </c>
      <c r="BZ58" s="15">
        <v>0</v>
      </c>
      <c r="CA58" s="15">
        <v>0</v>
      </c>
      <c r="CB58" s="15">
        <v>0</v>
      </c>
      <c r="CD58" s="33">
        <v>0.5</v>
      </c>
      <c r="CE58">
        <v>0.45</v>
      </c>
      <c r="CF58">
        <v>0.39999999999999997</v>
      </c>
      <c r="CG58">
        <v>0.39500000000000002</v>
      </c>
      <c r="CL58" s="16"/>
      <c r="CT58" s="16"/>
      <c r="CU58" s="16" cm="1">
        <f t="array" ref="CU58:CZ58">TRANSPOSE(-BL63:BL68+AJ56:AJ61)</f>
        <v>0.8</v>
      </c>
      <c r="CV58" s="16">
        <v>0</v>
      </c>
      <c r="CW58" s="16">
        <v>0.8</v>
      </c>
      <c r="CX58" s="16">
        <v>1.2</v>
      </c>
      <c r="CY58" s="16">
        <v>0</v>
      </c>
      <c r="CZ58" s="16">
        <v>1.2</v>
      </c>
    </row>
    <row r="59" spans="1:104" x14ac:dyDescent="0.2">
      <c r="A59" s="3" t="s">
        <v>2</v>
      </c>
      <c r="B59" s="3" t="s">
        <v>4</v>
      </c>
      <c r="C59" s="3"/>
      <c r="D59" s="3"/>
      <c r="E59" s="3"/>
      <c r="F59" s="3"/>
      <c r="G59" s="3"/>
      <c r="H59" s="12"/>
      <c r="I59" s="3"/>
      <c r="J59" s="28">
        <v>0.6</v>
      </c>
      <c r="K59" s="28">
        <v>16.399999999999999</v>
      </c>
      <c r="L59" s="28">
        <v>0</v>
      </c>
      <c r="M59" s="28">
        <v>0.6</v>
      </c>
      <c r="N59" s="28">
        <v>0</v>
      </c>
      <c r="O59" s="28">
        <v>0</v>
      </c>
      <c r="P59" s="28">
        <v>1.8</v>
      </c>
      <c r="Q59" s="28">
        <v>-0.8</v>
      </c>
      <c r="R59" s="28">
        <v>0</v>
      </c>
      <c r="S59" s="28">
        <v>0</v>
      </c>
      <c r="T59" s="28">
        <v>1</v>
      </c>
      <c r="U59" s="28">
        <v>0</v>
      </c>
      <c r="V59" s="28">
        <v>0.5</v>
      </c>
      <c r="W59" s="28">
        <v>2.75</v>
      </c>
      <c r="X59" s="28">
        <v>7</v>
      </c>
      <c r="Y59" s="28">
        <v>0</v>
      </c>
      <c r="Z59" s="28">
        <v>17</v>
      </c>
      <c r="AA59" s="28">
        <v>0</v>
      </c>
      <c r="AB59" s="28">
        <v>10</v>
      </c>
      <c r="AC59" s="28">
        <v>100</v>
      </c>
      <c r="AD59" s="28">
        <v>0</v>
      </c>
      <c r="AE59" s="28">
        <v>0.2</v>
      </c>
      <c r="AG59" s="28">
        <v>0.6</v>
      </c>
      <c r="AH59" s="28">
        <v>16.399999999999999</v>
      </c>
      <c r="AI59" s="28">
        <v>0</v>
      </c>
      <c r="AJ59" s="28">
        <v>0.6</v>
      </c>
      <c r="AK59" s="28">
        <v>0</v>
      </c>
      <c r="AL59" s="28">
        <v>0</v>
      </c>
      <c r="AM59" s="28">
        <v>1.8</v>
      </c>
      <c r="AN59" s="28">
        <v>-0.8</v>
      </c>
      <c r="AO59" s="28">
        <v>0</v>
      </c>
      <c r="AP59" s="28">
        <v>0</v>
      </c>
      <c r="AQ59" s="28">
        <v>1</v>
      </c>
      <c r="AR59" s="28">
        <v>0</v>
      </c>
      <c r="AS59" s="28">
        <v>0.5</v>
      </c>
      <c r="AT59" s="28">
        <v>2.75</v>
      </c>
      <c r="AU59" s="28">
        <v>7</v>
      </c>
      <c r="AV59" s="28">
        <v>0</v>
      </c>
      <c r="AW59" s="28">
        <v>17</v>
      </c>
      <c r="AX59" s="28">
        <v>0</v>
      </c>
      <c r="AY59" s="28">
        <v>10</v>
      </c>
      <c r="AZ59" s="28">
        <v>100</v>
      </c>
      <c r="BA59" s="28">
        <v>0</v>
      </c>
      <c r="BB59" s="28">
        <v>0.2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27</v>
      </c>
      <c r="BV59" s="16"/>
      <c r="BW59" s="15">
        <v>1</v>
      </c>
      <c r="BX59" s="15">
        <v>1</v>
      </c>
      <c r="BY59" s="15">
        <v>1</v>
      </c>
      <c r="BZ59" s="15">
        <v>1</v>
      </c>
      <c r="CA59" s="15">
        <v>0</v>
      </c>
      <c r="CB59" s="15">
        <v>0</v>
      </c>
      <c r="CD59" s="33">
        <v>0.5</v>
      </c>
      <c r="CE59">
        <v>0.40500000000000003</v>
      </c>
      <c r="CF59">
        <v>0.19999999999999996</v>
      </c>
      <c r="CG59">
        <v>-0.40500000000000003</v>
      </c>
      <c r="CL59" s="16"/>
      <c r="CT59" s="16"/>
      <c r="CU59" s="16" cm="1">
        <f t="array" ref="CU59:CZ59">TRANSPOSE(-BM63:BM68+AN56:AN61)</f>
        <v>1.2050000000000001</v>
      </c>
      <c r="CV59" s="16">
        <v>0</v>
      </c>
      <c r="CW59" s="16">
        <v>1.6</v>
      </c>
      <c r="CX59" s="16">
        <v>0</v>
      </c>
      <c r="CY59" s="16">
        <v>1.5230000000000001</v>
      </c>
      <c r="CZ59" s="16">
        <v>0.76719999999999999</v>
      </c>
    </row>
    <row r="60" spans="1:104" x14ac:dyDescent="0.2">
      <c r="A60" s="3" t="s">
        <v>2</v>
      </c>
      <c r="B60" s="3" t="s">
        <v>5</v>
      </c>
      <c r="C60" s="3"/>
      <c r="D60" s="3"/>
      <c r="E60" s="3"/>
      <c r="F60" s="3"/>
      <c r="G60" s="3"/>
      <c r="H60" s="12"/>
      <c r="I60" s="3"/>
      <c r="J60" s="28">
        <v>0.9</v>
      </c>
      <c r="K60" s="28">
        <v>10.7</v>
      </c>
      <c r="L60" s="28">
        <v>0</v>
      </c>
      <c r="M60" s="28">
        <v>-0.6</v>
      </c>
      <c r="N60" s="28">
        <v>0</v>
      </c>
      <c r="O60" s="28">
        <v>0</v>
      </c>
      <c r="P60" s="28">
        <v>0.27700000000000002</v>
      </c>
      <c r="Q60" s="28">
        <v>0.72299999999999998</v>
      </c>
      <c r="R60" s="28">
        <v>0</v>
      </c>
      <c r="S60" s="28">
        <v>0</v>
      </c>
      <c r="T60" s="28">
        <v>5</v>
      </c>
      <c r="U60" s="28">
        <v>0</v>
      </c>
      <c r="V60" s="28">
        <v>1</v>
      </c>
      <c r="W60" s="28">
        <v>1.8080000000000001</v>
      </c>
      <c r="X60" s="28">
        <v>0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0.9</v>
      </c>
      <c r="AH60" s="28">
        <v>10.7</v>
      </c>
      <c r="AI60" s="28">
        <v>0</v>
      </c>
      <c r="AJ60" s="28">
        <v>-0.6</v>
      </c>
      <c r="AK60" s="28">
        <v>0</v>
      </c>
      <c r="AL60" s="28">
        <v>0</v>
      </c>
      <c r="AM60" s="28">
        <v>0.27700000000000002</v>
      </c>
      <c r="AN60" s="28">
        <v>0.72299999999999998</v>
      </c>
      <c r="AO60" s="28">
        <v>0</v>
      </c>
      <c r="AP60" s="28">
        <v>0</v>
      </c>
      <c r="AQ60" s="28">
        <v>5</v>
      </c>
      <c r="AR60" s="28">
        <v>0</v>
      </c>
      <c r="AS60" s="28">
        <v>1</v>
      </c>
      <c r="AT60" s="28">
        <v>1.8080000000000001</v>
      </c>
      <c r="AU60" s="28">
        <v>0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10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1</v>
      </c>
      <c r="CB60" s="15">
        <v>0</v>
      </c>
      <c r="CD60" s="33">
        <v>0.5</v>
      </c>
      <c r="CE60">
        <v>0.36450000000000005</v>
      </c>
      <c r="CF60">
        <v>-0.4</v>
      </c>
      <c r="CG60">
        <v>0.39500000000000002</v>
      </c>
      <c r="CL60" s="16"/>
      <c r="CT60" s="16"/>
      <c r="CU60" s="13" t="s">
        <v>221</v>
      </c>
    </row>
    <row r="61" spans="1:104" x14ac:dyDescent="0.2">
      <c r="A61" s="3" t="s">
        <v>2</v>
      </c>
      <c r="B61" s="3" t="s">
        <v>6</v>
      </c>
      <c r="C61" s="3"/>
      <c r="D61" s="3"/>
      <c r="E61" s="3"/>
      <c r="F61" s="3"/>
      <c r="G61" s="3"/>
      <c r="H61" s="12"/>
      <c r="I61" s="3"/>
      <c r="J61" s="28">
        <v>0.6</v>
      </c>
      <c r="K61" s="28">
        <v>16.399999999999999</v>
      </c>
      <c r="L61" s="28">
        <v>0</v>
      </c>
      <c r="M61" s="28">
        <v>0.6</v>
      </c>
      <c r="N61" s="28">
        <v>0</v>
      </c>
      <c r="O61" s="28">
        <v>0</v>
      </c>
      <c r="P61" s="28">
        <v>2.0329999999999999</v>
      </c>
      <c r="Q61" s="28">
        <v>-3.2800000000000003E-2</v>
      </c>
      <c r="R61" s="28">
        <v>0</v>
      </c>
      <c r="S61" s="28">
        <v>0</v>
      </c>
      <c r="T61" s="28">
        <v>1</v>
      </c>
      <c r="U61" s="28">
        <v>0</v>
      </c>
      <c r="V61" s="28">
        <v>2</v>
      </c>
      <c r="W61" s="28">
        <v>5.2590000000000003</v>
      </c>
      <c r="X61" s="28">
        <v>7</v>
      </c>
      <c r="Y61" s="28">
        <v>0</v>
      </c>
      <c r="Z61" s="28">
        <v>7</v>
      </c>
      <c r="AA61" s="28">
        <v>46.667000000000002</v>
      </c>
      <c r="AB61" s="28">
        <v>13.333</v>
      </c>
      <c r="AC61" s="28">
        <v>0</v>
      </c>
      <c r="AD61" s="28">
        <v>0</v>
      </c>
      <c r="AE61" s="28">
        <v>0.26700000000000002</v>
      </c>
      <c r="AG61" s="28">
        <v>0.6</v>
      </c>
      <c r="AH61" s="28">
        <v>16.399999999999999</v>
      </c>
      <c r="AI61" s="28">
        <v>0</v>
      </c>
      <c r="AJ61" s="28">
        <v>0.6</v>
      </c>
      <c r="AK61" s="28">
        <v>0</v>
      </c>
      <c r="AL61" s="28">
        <v>0</v>
      </c>
      <c r="AM61" s="28">
        <v>2.0329999999999999</v>
      </c>
      <c r="AN61" s="28">
        <v>-3.2800000000000003E-2</v>
      </c>
      <c r="AO61" s="28">
        <v>0</v>
      </c>
      <c r="AP61" s="28">
        <v>0</v>
      </c>
      <c r="AQ61" s="28">
        <v>1</v>
      </c>
      <c r="AR61" s="28">
        <v>0</v>
      </c>
      <c r="AS61" s="28">
        <v>2</v>
      </c>
      <c r="AT61" s="28">
        <v>5.2590000000000003</v>
      </c>
      <c r="AU61" s="28">
        <v>7</v>
      </c>
      <c r="AV61" s="28">
        <v>0</v>
      </c>
      <c r="AW61" s="28">
        <v>7</v>
      </c>
      <c r="AX61" s="28">
        <v>46.667000000000002</v>
      </c>
      <c r="AY61" s="28">
        <v>13.333</v>
      </c>
      <c r="AZ61" s="28">
        <v>0</v>
      </c>
      <c r="BA61" s="28">
        <v>0</v>
      </c>
      <c r="BB61" s="28">
        <v>0.26700000000000002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1</v>
      </c>
      <c r="CD61" s="33">
        <v>0.5</v>
      </c>
      <c r="CE61">
        <v>0.32805000000000006</v>
      </c>
      <c r="CF61">
        <v>0.19999999999999996</v>
      </c>
      <c r="CG61">
        <v>-0.32799999999999996</v>
      </c>
      <c r="CL61" s="16"/>
      <c r="CT61" s="16"/>
      <c r="CU61" cm="1">
        <f t="array" ref="CU61:CZ61">TRANSPOSE(BP63:BP68-_xlfn.ANCHORARRAY(BU56))</f>
        <v>44.9</v>
      </c>
      <c r="CV61">
        <v>44.9</v>
      </c>
      <c r="CW61">
        <v>53</v>
      </c>
      <c r="CX61">
        <v>63</v>
      </c>
      <c r="CY61">
        <v>80</v>
      </c>
      <c r="CZ61">
        <v>80</v>
      </c>
    </row>
    <row r="62" spans="1:104" x14ac:dyDescent="0.2">
      <c r="J62" t="s">
        <v>1</v>
      </c>
      <c r="K62" t="s">
        <v>2</v>
      </c>
      <c r="BD62" s="30" t="s">
        <v>86</v>
      </c>
      <c r="BF62" s="13" t="s">
        <v>87</v>
      </c>
      <c r="BH62" s="13" t="s">
        <v>216</v>
      </c>
      <c r="BJ62" s="30" t="s">
        <v>88</v>
      </c>
      <c r="BL62" s="30" t="s">
        <v>89</v>
      </c>
      <c r="BM62" s="30"/>
      <c r="BN62" s="30"/>
      <c r="BO62" s="30"/>
      <c r="BP62" s="30"/>
      <c r="BQ62" s="30"/>
      <c r="CD62" s="33">
        <v>0.5</v>
      </c>
      <c r="CE62">
        <v>0.29524500000000009</v>
      </c>
      <c r="CF62">
        <v>-0.4</v>
      </c>
      <c r="CG62">
        <v>-0.29519999999999996</v>
      </c>
      <c r="CU62" s="13" t="s">
        <v>222</v>
      </c>
    </row>
    <row r="63" spans="1:104" x14ac:dyDescent="0.2">
      <c r="A63" s="3" t="s">
        <v>1</v>
      </c>
      <c r="B63" s="3" t="s">
        <v>4</v>
      </c>
      <c r="I63" t="s">
        <v>229</v>
      </c>
      <c r="J63" s="17">
        <v>190</v>
      </c>
      <c r="K63" s="69">
        <f>365-J63</f>
        <v>175</v>
      </c>
      <c r="BD63" s="40" cm="1">
        <f t="array" ref="BD63:BE68">BD56:BE61*$BT$86:$BU$86</f>
        <v>0.1</v>
      </c>
      <c r="BE63" s="40">
        <v>0</v>
      </c>
      <c r="BF63" s="40" cm="1">
        <f t="array" ref="BF63:BG68">BF56:BG61*$BT$86:$BU$86</f>
        <v>0.9</v>
      </c>
      <c r="BG63" s="60">
        <v>0.99</v>
      </c>
      <c r="BH63" s="40" cm="1">
        <f t="array" ref="BH63:BI68">BH56:BI61*$BT$86:$BU$86</f>
        <v>0.5</v>
      </c>
      <c r="BI63" s="40">
        <v>0.5</v>
      </c>
      <c r="BJ63" s="40" cm="1">
        <f t="array" ref="BJ63:BK68">BJ56:BK61*$BT$86:$BU$86</f>
        <v>0.6</v>
      </c>
      <c r="BK63" s="40">
        <v>0.8</v>
      </c>
      <c r="BL63" s="40" cm="1">
        <f t="array" ref="BL63:BM68">BL56:BM61*$BT$86:$BU$86</f>
        <v>-0.6</v>
      </c>
      <c r="BM63" s="40">
        <v>-0.8</v>
      </c>
      <c r="BO63" s="40" cm="1">
        <f t="array" ref="BO63:BQ68">BO56:BQ61*BP86</f>
        <v>10</v>
      </c>
      <c r="BP63" s="40">
        <v>90</v>
      </c>
      <c r="BQ63" s="40">
        <v>50</v>
      </c>
      <c r="CU63" s="44" cm="1">
        <f t="array" ref="CU63:CZ63">TRANSPOSE(_xlfn.ANCHORARRAY(BU56)-BO63:BO68)</f>
        <v>35.1</v>
      </c>
      <c r="CV63">
        <v>35.1</v>
      </c>
      <c r="CW63">
        <v>27</v>
      </c>
      <c r="CX63">
        <v>17</v>
      </c>
      <c r="CY63">
        <v>0</v>
      </c>
      <c r="CZ63">
        <v>0</v>
      </c>
    </row>
    <row r="64" spans="1:104" x14ac:dyDescent="0.2">
      <c r="A64" s="3" t="s">
        <v>1</v>
      </c>
      <c r="B64" s="3" t="s">
        <v>5</v>
      </c>
      <c r="BD64" s="40">
        <v>0.1</v>
      </c>
      <c r="BE64" s="40">
        <v>0</v>
      </c>
      <c r="BF64" s="40">
        <v>0.9</v>
      </c>
      <c r="BG64" s="60">
        <v>0.99</v>
      </c>
      <c r="BH64" s="40">
        <v>0.5</v>
      </c>
      <c r="BI64" s="40">
        <v>0.5</v>
      </c>
      <c r="BJ64" s="40">
        <v>0.6</v>
      </c>
      <c r="BK64" s="40">
        <v>0.8</v>
      </c>
      <c r="BL64" s="40">
        <v>-0.6</v>
      </c>
      <c r="BM64" s="40">
        <v>-0.8</v>
      </c>
      <c r="BO64" s="40">
        <v>10</v>
      </c>
      <c r="BP64" s="40">
        <v>90</v>
      </c>
      <c r="BQ64" s="40">
        <v>50</v>
      </c>
      <c r="CU64" s="44"/>
    </row>
    <row r="65" spans="1:99" x14ac:dyDescent="0.2">
      <c r="A65" s="3" t="s">
        <v>1</v>
      </c>
      <c r="B65" s="3" t="s">
        <v>6</v>
      </c>
      <c r="BD65" s="40">
        <v>0.1</v>
      </c>
      <c r="BE65" s="40">
        <v>0</v>
      </c>
      <c r="BF65" s="40">
        <v>0.9</v>
      </c>
      <c r="BG65" s="60">
        <v>0.99</v>
      </c>
      <c r="BH65" s="40">
        <v>0.5</v>
      </c>
      <c r="BI65" s="40">
        <v>0.5</v>
      </c>
      <c r="BJ65" s="40">
        <v>0.6</v>
      </c>
      <c r="BK65" s="40">
        <v>0.8</v>
      </c>
      <c r="BL65" s="40">
        <v>-0.6</v>
      </c>
      <c r="BM65" s="40">
        <v>-0.8</v>
      </c>
      <c r="BO65" s="40">
        <v>10</v>
      </c>
      <c r="BP65" s="40">
        <v>90</v>
      </c>
      <c r="BQ65" s="40">
        <v>50</v>
      </c>
    </row>
    <row r="66" spans="1:99" x14ac:dyDescent="0.2">
      <c r="A66" s="3" t="s">
        <v>2</v>
      </c>
      <c r="B66" s="3" t="s">
        <v>4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</row>
    <row r="67" spans="1:99" x14ac:dyDescent="0.2">
      <c r="A67" s="3" t="s">
        <v>2</v>
      </c>
      <c r="B67" s="3" t="s">
        <v>5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99" x14ac:dyDescent="0.2">
      <c r="A68" s="3" t="s">
        <v>2</v>
      </c>
      <c r="B68" s="3" t="s">
        <v>6</v>
      </c>
      <c r="C68" s="3"/>
      <c r="D68" s="3"/>
      <c r="E68" s="3"/>
      <c r="F68" s="3"/>
      <c r="G68" s="3"/>
      <c r="H68" s="12"/>
      <c r="I68" s="3"/>
      <c r="J68" s="16"/>
      <c r="K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BD68" s="41">
        <v>0.1</v>
      </c>
      <c r="BE68" s="40">
        <v>0</v>
      </c>
      <c r="BF68" s="41">
        <v>0.9</v>
      </c>
      <c r="BG68" s="41">
        <v>0.99</v>
      </c>
      <c r="BH68" s="41">
        <v>0.5</v>
      </c>
      <c r="BI68" s="41">
        <v>0.5</v>
      </c>
      <c r="BJ68" s="41">
        <v>0.6</v>
      </c>
      <c r="BK68" s="41">
        <v>0.8</v>
      </c>
      <c r="BL68" s="41">
        <v>-0.6</v>
      </c>
      <c r="BM68" s="41">
        <v>-0.8</v>
      </c>
      <c r="BO68" s="40">
        <v>10</v>
      </c>
      <c r="BP68" s="40">
        <v>90</v>
      </c>
      <c r="BQ68" s="40">
        <v>50</v>
      </c>
      <c r="BT68" s="16"/>
      <c r="BU68" s="16"/>
      <c r="CL68" s="16"/>
      <c r="CT68" s="16"/>
      <c r="CU68" s="16"/>
    </row>
    <row r="69" spans="1:99" x14ac:dyDescent="0.2">
      <c r="J69" t="s">
        <v>230</v>
      </c>
      <c r="M69" t="s">
        <v>231</v>
      </c>
      <c r="BD69" s="13" t="s">
        <v>147</v>
      </c>
    </row>
    <row r="70" spans="1:99" x14ac:dyDescent="0.2">
      <c r="A70" s="3" t="s">
        <v>1</v>
      </c>
      <c r="B70" s="3" t="s">
        <v>4</v>
      </c>
      <c r="C70" s="3"/>
      <c r="D70" s="3"/>
      <c r="E70" s="3"/>
      <c r="F70" s="3"/>
      <c r="G70" s="3"/>
      <c r="H70" s="12"/>
      <c r="I70" s="3"/>
      <c r="J70" s="15">
        <v>1</v>
      </c>
      <c r="K70" s="15">
        <v>0</v>
      </c>
      <c r="L70" s="16"/>
      <c r="M70" s="16" cm="1">
        <f t="array" ref="M70:M75">MMULT(J70:K75,TRANSPOSE(J63:K63))</f>
        <v>190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17" cm="1">
        <f t="array" ref="BD70:BS75">MMULT(BD49:BS54,_xlfn.MUNIT(16)*BD86:BS86)</f>
        <v>0.30000000000000004</v>
      </c>
      <c r="BE70" s="19">
        <v>16.40006</v>
      </c>
      <c r="BF70" s="19">
        <v>0</v>
      </c>
      <c r="BG70" s="19">
        <v>7.2</v>
      </c>
      <c r="BH70" s="19">
        <v>5</v>
      </c>
      <c r="BI70" s="41">
        <v>0</v>
      </c>
      <c r="BJ70" s="41">
        <v>5</v>
      </c>
      <c r="BK70" s="41">
        <v>0</v>
      </c>
      <c r="BL70" s="41">
        <v>2</v>
      </c>
      <c r="BM70" s="41">
        <v>9999</v>
      </c>
      <c r="BN70" s="41">
        <v>7</v>
      </c>
      <c r="BO70" s="41">
        <v>22</v>
      </c>
      <c r="BP70" s="41">
        <v>500</v>
      </c>
      <c r="BQ70" s="41">
        <v>150</v>
      </c>
      <c r="BR70" s="41">
        <v>200</v>
      </c>
      <c r="BS70" s="41">
        <v>99999</v>
      </c>
      <c r="CH70" s="16"/>
      <c r="CI70" s="16"/>
      <c r="CJ70" s="16"/>
      <c r="CK70" s="16"/>
      <c r="CL70" s="16"/>
      <c r="CT70" s="16"/>
      <c r="CU70" s="16"/>
    </row>
    <row r="71" spans="1:99" x14ac:dyDescent="0.2">
      <c r="A71" s="3" t="s">
        <v>1</v>
      </c>
      <c r="B71" s="3" t="s">
        <v>5</v>
      </c>
      <c r="C71" s="3"/>
      <c r="D71" s="3"/>
      <c r="E71" s="3"/>
      <c r="F71" s="3"/>
      <c r="G71" s="3"/>
      <c r="H71" s="12"/>
      <c r="I71" s="3"/>
      <c r="J71" s="15">
        <v>1</v>
      </c>
      <c r="K71" s="15">
        <v>0</v>
      </c>
      <c r="M71">
        <v>190</v>
      </c>
      <c r="BD71" s="19">
        <v>0.60000000000000009</v>
      </c>
      <c r="BE71" s="19">
        <v>16.40006</v>
      </c>
      <c r="BF71" s="19">
        <v>0</v>
      </c>
      <c r="BG71" s="19">
        <v>7.2</v>
      </c>
      <c r="BH71" s="19">
        <v>5</v>
      </c>
      <c r="BI71" s="41">
        <v>0</v>
      </c>
      <c r="BJ71" s="41">
        <v>5</v>
      </c>
      <c r="BK71" s="41">
        <v>0</v>
      </c>
      <c r="BL71" s="41">
        <v>2</v>
      </c>
      <c r="BM71" s="41">
        <v>9999</v>
      </c>
      <c r="BN71" s="41">
        <v>0</v>
      </c>
      <c r="BO71" s="41">
        <v>22</v>
      </c>
      <c r="BP71" s="41">
        <v>500</v>
      </c>
      <c r="BQ71" s="41">
        <v>150</v>
      </c>
      <c r="BR71" s="41">
        <v>200</v>
      </c>
      <c r="BS71" s="41">
        <v>99999</v>
      </c>
      <c r="CH71" s="16"/>
      <c r="CI71" s="16"/>
      <c r="CJ71" s="16"/>
      <c r="CK71" s="16"/>
      <c r="CL71" s="16"/>
      <c r="CT71" s="16"/>
      <c r="CU71" s="16"/>
    </row>
    <row r="72" spans="1:99" x14ac:dyDescent="0.2">
      <c r="A72" s="3" t="s">
        <v>1</v>
      </c>
      <c r="B72" s="3" t="s">
        <v>6</v>
      </c>
      <c r="C72" s="3"/>
      <c r="D72" s="3"/>
      <c r="E72" s="3"/>
      <c r="F72" s="3"/>
      <c r="G72" s="3"/>
      <c r="H72" s="12"/>
      <c r="I72" s="3"/>
      <c r="J72" s="15">
        <v>1</v>
      </c>
      <c r="K72" s="15">
        <v>0</v>
      </c>
      <c r="M72">
        <v>190</v>
      </c>
      <c r="BD72" s="19">
        <v>0.30000000000000004</v>
      </c>
      <c r="BE72" s="19">
        <v>16.40006</v>
      </c>
      <c r="BF72" s="19">
        <v>0</v>
      </c>
      <c r="BG72" s="19">
        <v>7.2</v>
      </c>
      <c r="BH72" s="19">
        <v>5</v>
      </c>
      <c r="BI72" s="41">
        <v>0</v>
      </c>
      <c r="BJ72" s="41">
        <v>5</v>
      </c>
      <c r="BK72" s="41">
        <v>0</v>
      </c>
      <c r="BL72" s="41">
        <v>2</v>
      </c>
      <c r="BM72" s="41">
        <v>9999</v>
      </c>
      <c r="BN72" s="41">
        <v>7</v>
      </c>
      <c r="BO72" s="41">
        <v>22</v>
      </c>
      <c r="BP72" s="41">
        <v>500</v>
      </c>
      <c r="BQ72" s="41">
        <v>150</v>
      </c>
      <c r="BR72" s="41">
        <v>200</v>
      </c>
      <c r="BS72" s="41">
        <v>99999</v>
      </c>
      <c r="CH72" s="16"/>
      <c r="CI72" s="16"/>
      <c r="CJ72" s="16"/>
      <c r="CK72" s="16"/>
      <c r="CL72" s="16"/>
      <c r="CN72" s="13"/>
      <c r="CT72" s="16"/>
      <c r="CU72" s="16"/>
    </row>
    <row r="73" spans="1:99" x14ac:dyDescent="0.2">
      <c r="A73" s="3" t="s">
        <v>2</v>
      </c>
      <c r="B73" s="3" t="s">
        <v>4</v>
      </c>
      <c r="C73" s="3"/>
      <c r="D73" s="3"/>
      <c r="E73" s="3"/>
      <c r="F73" s="3"/>
      <c r="G73" s="3"/>
      <c r="H73" s="12"/>
      <c r="I73" s="3"/>
      <c r="J73" s="15">
        <v>0</v>
      </c>
      <c r="K73" s="15">
        <v>1</v>
      </c>
      <c r="M73">
        <v>175</v>
      </c>
      <c r="BD73" s="19">
        <v>0.60000000000000009</v>
      </c>
      <c r="BE73" s="19">
        <v>16.40006</v>
      </c>
      <c r="BF73" s="19">
        <v>0</v>
      </c>
      <c r="BG73" s="19">
        <v>7.2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H73" s="16"/>
      <c r="CI73" s="16"/>
      <c r="CJ73" s="16"/>
      <c r="CK73" s="16"/>
      <c r="CL73" s="16"/>
      <c r="CT73" s="16"/>
      <c r="CU73" s="16"/>
    </row>
    <row r="74" spans="1:99" x14ac:dyDescent="0.2">
      <c r="A74" s="3" t="s">
        <v>2</v>
      </c>
      <c r="B74" s="3" t="s">
        <v>5</v>
      </c>
      <c r="C74" s="3"/>
      <c r="D74" s="3"/>
      <c r="E74" s="3"/>
      <c r="F74" s="3"/>
      <c r="G74" s="3"/>
      <c r="H74" s="12"/>
      <c r="I74" s="3"/>
      <c r="J74" s="15">
        <v>0</v>
      </c>
      <c r="K74" s="15">
        <v>1</v>
      </c>
      <c r="M74">
        <v>175</v>
      </c>
      <c r="BD74" s="19">
        <v>0.89999999999999991</v>
      </c>
      <c r="BE74" s="19">
        <v>16.40006</v>
      </c>
      <c r="BF74" s="19">
        <v>0</v>
      </c>
      <c r="BG74" s="19">
        <v>7.2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BZ74" s="16"/>
      <c r="CA74" s="16"/>
      <c r="CB74" s="16"/>
      <c r="CC74" s="16"/>
      <c r="CD74" s="16"/>
      <c r="CF74" s="16"/>
      <c r="CG74" s="16"/>
      <c r="CH74" s="16"/>
      <c r="CI74" s="16"/>
      <c r="CJ74" s="16"/>
      <c r="CK74" s="16"/>
      <c r="CL74" s="16"/>
      <c r="CN74" s="16"/>
      <c r="CT74" s="16"/>
      <c r="CU74" s="16"/>
    </row>
    <row r="75" spans="1:99" x14ac:dyDescent="0.2">
      <c r="A75" s="3" t="s">
        <v>2</v>
      </c>
      <c r="B75" s="3" t="s">
        <v>6</v>
      </c>
      <c r="C75" s="3"/>
      <c r="D75" s="3"/>
      <c r="E75" s="3"/>
      <c r="F75" s="3"/>
      <c r="G75" s="3"/>
      <c r="H75" s="12"/>
      <c r="I75" s="3"/>
      <c r="J75" s="15">
        <v>0</v>
      </c>
      <c r="K75" s="15">
        <v>1</v>
      </c>
      <c r="M75">
        <v>175</v>
      </c>
      <c r="BD75" s="19">
        <v>0.60000000000000009</v>
      </c>
      <c r="BE75" s="19">
        <v>16.40006</v>
      </c>
      <c r="BF75" s="19">
        <v>0</v>
      </c>
      <c r="BG75" s="19">
        <v>7.2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BZ75" s="16"/>
      <c r="CA75" s="16"/>
      <c r="CB75" s="16"/>
      <c r="CC75" s="16"/>
      <c r="CD75" s="16"/>
      <c r="CF75" s="16"/>
      <c r="CG75" s="16"/>
      <c r="CH75" s="16"/>
      <c r="CI75" s="16"/>
      <c r="CJ75" s="16"/>
      <c r="CK75" s="16"/>
      <c r="CL75" s="16"/>
      <c r="CN75" s="16"/>
      <c r="CT75" s="16"/>
      <c r="CU75" s="16"/>
    </row>
    <row r="76" spans="1:99" x14ac:dyDescent="0.2">
      <c r="D76" s="3"/>
      <c r="E76" s="3"/>
      <c r="F76" s="3"/>
      <c r="G76" s="3"/>
      <c r="H76" s="12"/>
      <c r="I76" s="3"/>
      <c r="AG76" s="16" t="s">
        <v>111</v>
      </c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t="s">
        <v>137</v>
      </c>
      <c r="CI76" s="16"/>
      <c r="CJ76" s="16"/>
      <c r="CK76" s="16"/>
      <c r="CL76" s="16"/>
      <c r="CM76" s="16"/>
      <c r="CN76" s="16"/>
      <c r="CT76" s="16"/>
      <c r="CU76" s="16"/>
    </row>
    <row r="77" spans="1:99" x14ac:dyDescent="0.2">
      <c r="A77" s="3" t="s">
        <v>1</v>
      </c>
      <c r="B77" s="3" t="s">
        <v>4</v>
      </c>
      <c r="C77" s="3"/>
      <c r="D77" s="3"/>
      <c r="E77" s="3"/>
      <c r="F77" s="3"/>
      <c r="G77" s="3"/>
      <c r="H77" s="12"/>
      <c r="I77" s="3"/>
      <c r="AG77" s="40" cm="1">
        <f t="array" ref="AG77:BB82">MMULT(AG56:BB61,_xlfn.MUNIT(22)*AG45:BB45)</f>
        <v>0</v>
      </c>
      <c r="AH77" s="40">
        <v>1.64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2.4233999999999996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0.76806000000000008</v>
      </c>
      <c r="BD77" s="50" cm="1">
        <f t="array" ref="BD77:BU82">MMULT(AG56:BB61,BD22:BU43)</f>
        <v>0.3</v>
      </c>
      <c r="BE77" s="31">
        <v>16.399999999999999</v>
      </c>
      <c r="BF77" s="31">
        <v>0</v>
      </c>
      <c r="BG77" s="31">
        <v>6.5949999999999998</v>
      </c>
      <c r="BH77" s="31">
        <v>5</v>
      </c>
      <c r="BI77" s="31">
        <v>0</v>
      </c>
      <c r="BJ77" s="31">
        <v>0</v>
      </c>
      <c r="BK77" s="31">
        <v>0</v>
      </c>
      <c r="BL77" s="31">
        <v>0.5</v>
      </c>
      <c r="BM77" s="31">
        <v>8.0779999999999994</v>
      </c>
      <c r="BN77" s="31">
        <v>6.9</v>
      </c>
      <c r="BO77" s="31">
        <v>0</v>
      </c>
      <c r="BP77" s="31">
        <v>11.8</v>
      </c>
      <c r="BQ77" s="31">
        <v>78.67</v>
      </c>
      <c r="BR77" s="31">
        <v>21.332999999999998</v>
      </c>
      <c r="BS77" s="31">
        <v>0.42670000000000002</v>
      </c>
      <c r="BT77" s="31">
        <v>0.2</v>
      </c>
      <c r="BU77" s="32">
        <v>0.40500000000000003</v>
      </c>
      <c r="CI77" s="16"/>
      <c r="CJ77" s="16"/>
      <c r="CK77" s="16"/>
      <c r="CL77" s="16"/>
      <c r="CM77" s="16"/>
      <c r="CO77" s="16"/>
      <c r="CP77" s="16"/>
      <c r="CQ77" s="16"/>
      <c r="CR77" s="16"/>
      <c r="CS77" s="16"/>
      <c r="CT77" s="16"/>
      <c r="CU77" s="16"/>
    </row>
    <row r="78" spans="1:99" x14ac:dyDescent="0.2">
      <c r="A78" s="3" t="s">
        <v>1</v>
      </c>
      <c r="B78" s="3" t="s">
        <v>5</v>
      </c>
      <c r="C78" s="3"/>
      <c r="D78" s="3"/>
      <c r="E78" s="3"/>
      <c r="F78" s="3"/>
      <c r="G78" s="3"/>
      <c r="H78" s="12"/>
      <c r="I78" s="3"/>
      <c r="AG78" s="40">
        <v>0</v>
      </c>
      <c r="AH78" s="40">
        <v>0.8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2.25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D78" s="33">
        <v>0.6</v>
      </c>
      <c r="BE78">
        <v>8</v>
      </c>
      <c r="BF78">
        <v>0</v>
      </c>
      <c r="BG78">
        <v>5.4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7.5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-0.6</v>
      </c>
      <c r="BU78" s="34">
        <v>-0.8</v>
      </c>
      <c r="CI78" s="16"/>
      <c r="CJ78" s="16"/>
      <c r="CK78" s="16"/>
      <c r="CL78" s="16"/>
      <c r="CM78" s="16"/>
      <c r="CO78" s="16"/>
      <c r="CP78" s="16"/>
      <c r="CQ78" s="16"/>
      <c r="CR78" s="16"/>
      <c r="CS78" s="16"/>
      <c r="CT78" s="16"/>
      <c r="CU78" s="16"/>
    </row>
    <row r="79" spans="1:99" x14ac:dyDescent="0.2">
      <c r="A79" s="3" t="s">
        <v>1</v>
      </c>
      <c r="B79" s="3" t="s">
        <v>6</v>
      </c>
      <c r="C79" s="3"/>
      <c r="D79" s="3"/>
      <c r="E79" s="3"/>
      <c r="F79" s="3"/>
      <c r="G79" s="3"/>
      <c r="H79" s="12"/>
      <c r="I79" s="3"/>
      <c r="AG79" s="40">
        <v>0</v>
      </c>
      <c r="AH79" s="40">
        <v>1.64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3.3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D79" s="33">
        <v>0.3</v>
      </c>
      <c r="BE79">
        <v>16.399999999999999</v>
      </c>
      <c r="BF79">
        <v>0</v>
      </c>
      <c r="BG79">
        <v>7.2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11</v>
      </c>
      <c r="BN79">
        <v>6.9</v>
      </c>
      <c r="BO79">
        <v>0</v>
      </c>
      <c r="BP79">
        <v>15</v>
      </c>
      <c r="BQ79">
        <v>100</v>
      </c>
      <c r="BR79">
        <v>0</v>
      </c>
      <c r="BS79">
        <v>0</v>
      </c>
      <c r="BT79">
        <v>0.2</v>
      </c>
      <c r="BU79" s="34">
        <v>0.8</v>
      </c>
      <c r="CI79" s="16"/>
      <c r="CJ79" s="16"/>
      <c r="CK79" s="16"/>
      <c r="CL79" s="16"/>
      <c r="CM79" s="16"/>
      <c r="CO79" s="16"/>
      <c r="CP79" s="16"/>
      <c r="CQ79" s="16"/>
      <c r="CR79" s="16"/>
      <c r="CS79" s="16"/>
      <c r="CT79" s="16"/>
      <c r="CU79" s="16"/>
    </row>
    <row r="80" spans="1:99" x14ac:dyDescent="0.2">
      <c r="A80" s="3" t="s">
        <v>2</v>
      </c>
      <c r="B80" s="3" t="s">
        <v>4</v>
      </c>
      <c r="C80" s="3"/>
      <c r="D80" s="3"/>
      <c r="E80" s="3"/>
      <c r="F80" s="3"/>
      <c r="G80" s="3"/>
      <c r="H80" s="12"/>
      <c r="I80" s="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40">
        <v>0</v>
      </c>
      <c r="AH80" s="40">
        <v>1.64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0.82499999999999996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0.36000000000000004</v>
      </c>
      <c r="BD80" s="33">
        <v>0.6</v>
      </c>
      <c r="BE80">
        <v>16.399999999999999</v>
      </c>
      <c r="BF80">
        <v>0</v>
      </c>
      <c r="BG80">
        <v>1.8</v>
      </c>
      <c r="BH80">
        <v>0</v>
      </c>
      <c r="BI80">
        <v>0</v>
      </c>
      <c r="BJ80">
        <v>1</v>
      </c>
      <c r="BK80">
        <v>0</v>
      </c>
      <c r="BL80">
        <v>0.5</v>
      </c>
      <c r="BM80">
        <v>2.75</v>
      </c>
      <c r="BN80">
        <v>7</v>
      </c>
      <c r="BO80">
        <v>0</v>
      </c>
      <c r="BP80">
        <v>17</v>
      </c>
      <c r="BQ80">
        <v>100</v>
      </c>
      <c r="BR80">
        <v>10</v>
      </c>
      <c r="BS80">
        <v>0.2</v>
      </c>
      <c r="BT80">
        <v>0.6</v>
      </c>
      <c r="BU80" s="34">
        <v>-0.8</v>
      </c>
      <c r="CI80" s="16"/>
      <c r="CJ80" s="16"/>
      <c r="CK80" s="16"/>
      <c r="CL80" s="16"/>
      <c r="CM80" s="16"/>
      <c r="CO80" s="16"/>
      <c r="CP80" s="16"/>
      <c r="CQ80" s="16"/>
      <c r="CR80" s="16"/>
      <c r="CS80" s="16"/>
      <c r="CT80" s="16"/>
      <c r="CU80" s="16"/>
    </row>
    <row r="81" spans="1:73" x14ac:dyDescent="0.2">
      <c r="A81" s="3" t="s">
        <v>2</v>
      </c>
      <c r="B81" s="3" t="s">
        <v>5</v>
      </c>
      <c r="C81" s="3"/>
      <c r="D81" s="3"/>
      <c r="E81" s="3"/>
      <c r="F81" s="3"/>
      <c r="G81" s="3"/>
      <c r="H81" s="12"/>
      <c r="I81" s="3"/>
      <c r="AG81" s="40">
        <v>0</v>
      </c>
      <c r="AH81" s="40">
        <v>1.07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0.54239999999999999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0.36000000000000004</v>
      </c>
      <c r="BD81" s="33">
        <v>0.9</v>
      </c>
      <c r="BE81">
        <v>10.7</v>
      </c>
      <c r="BF81">
        <v>0</v>
      </c>
      <c r="BG81">
        <v>0.27700000000000002</v>
      </c>
      <c r="BH81">
        <v>0</v>
      </c>
      <c r="BI81">
        <v>0</v>
      </c>
      <c r="BJ81">
        <v>5</v>
      </c>
      <c r="BK81">
        <v>0</v>
      </c>
      <c r="BL81">
        <v>1</v>
      </c>
      <c r="BM81">
        <v>1.8080000000000001</v>
      </c>
      <c r="BN81">
        <v>0</v>
      </c>
      <c r="BO81">
        <v>0</v>
      </c>
      <c r="BP81">
        <v>17</v>
      </c>
      <c r="BQ81">
        <v>100</v>
      </c>
      <c r="BR81">
        <v>10</v>
      </c>
      <c r="BS81">
        <v>0.2</v>
      </c>
      <c r="BT81">
        <v>-0.6</v>
      </c>
      <c r="BU81" s="34">
        <v>0.72299999999999998</v>
      </c>
    </row>
    <row r="82" spans="1:73" x14ac:dyDescent="0.2">
      <c r="A82" s="3" t="s">
        <v>2</v>
      </c>
      <c r="B82" s="3" t="s">
        <v>6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1.64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1.5777000000000001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0.48060000000000003</v>
      </c>
      <c r="BD82" s="35">
        <v>0.6</v>
      </c>
      <c r="BE82" s="8">
        <v>16.399999999999999</v>
      </c>
      <c r="BF82" s="8">
        <v>0</v>
      </c>
      <c r="BG82" s="8">
        <v>2.0329999999999999</v>
      </c>
      <c r="BH82" s="8">
        <v>0</v>
      </c>
      <c r="BI82" s="8">
        <v>0</v>
      </c>
      <c r="BJ82" s="8">
        <v>1</v>
      </c>
      <c r="BK82" s="8">
        <v>0</v>
      </c>
      <c r="BL82" s="8">
        <v>2</v>
      </c>
      <c r="BM82" s="8">
        <v>5.2590000000000003</v>
      </c>
      <c r="BN82" s="8">
        <v>7</v>
      </c>
      <c r="BO82" s="8">
        <v>0</v>
      </c>
      <c r="BP82" s="8">
        <v>7</v>
      </c>
      <c r="BQ82" s="8">
        <v>46.667000000000002</v>
      </c>
      <c r="BR82" s="8">
        <v>13.333</v>
      </c>
      <c r="BS82" s="8">
        <v>0.26700000000000002</v>
      </c>
      <c r="BT82" s="8">
        <v>0.6</v>
      </c>
      <c r="BU82" s="36">
        <v>-3.2800000000000003E-2</v>
      </c>
    </row>
    <row r="83" spans="1:73" x14ac:dyDescent="0.2">
      <c r="D83" s="3"/>
      <c r="E83" s="3"/>
      <c r="F83" s="3"/>
      <c r="G83" s="3"/>
      <c r="H83" s="12"/>
      <c r="I83" s="3"/>
      <c r="BD83" s="13" t="s">
        <v>139</v>
      </c>
    </row>
    <row r="84" spans="1:73" x14ac:dyDescent="0.2">
      <c r="A84" s="3"/>
      <c r="B84" s="3"/>
      <c r="C84" s="3"/>
      <c r="D84" s="3"/>
      <c r="E84" s="3"/>
      <c r="F84" s="3"/>
      <c r="G84" s="3"/>
      <c r="H84" s="12"/>
      <c r="I84" s="3"/>
      <c r="BD84" s="28">
        <v>0</v>
      </c>
      <c r="BE84" s="28">
        <v>10.40006</v>
      </c>
      <c r="BF84" s="28">
        <v>0</v>
      </c>
      <c r="BG84" s="28">
        <v>7.2</v>
      </c>
      <c r="BH84" s="28">
        <v>5</v>
      </c>
      <c r="BI84" s="28">
        <v>0</v>
      </c>
      <c r="BJ84" s="28">
        <v>5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</row>
    <row r="85" spans="1:73" x14ac:dyDescent="0.2">
      <c r="A85" s="3"/>
      <c r="B85" s="3"/>
      <c r="C85" s="3"/>
      <c r="D85" s="3"/>
      <c r="E85" s="3"/>
      <c r="F85" s="3"/>
      <c r="G85" s="3"/>
      <c r="H85" s="12"/>
      <c r="I85" s="3"/>
      <c r="BD85" s="13" t="s">
        <v>112</v>
      </c>
    </row>
    <row r="86" spans="1:73" x14ac:dyDescent="0.2">
      <c r="A86" s="3"/>
      <c r="B86" s="3"/>
      <c r="C86" s="3"/>
      <c r="D86" s="3"/>
      <c r="E86" s="3"/>
      <c r="F86" s="3"/>
      <c r="G86" s="3"/>
      <c r="H86" s="12"/>
      <c r="I86" s="3"/>
      <c r="BD86" s="43" cm="1">
        <f t="array" ref="BD86:BU86">(BD84:BU84+BD47:BU47)</f>
        <v>3</v>
      </c>
      <c r="BE86" s="43">
        <v>16.40006</v>
      </c>
      <c r="BF86" s="43">
        <v>0</v>
      </c>
      <c r="BG86" s="43">
        <v>7.2</v>
      </c>
      <c r="BH86" s="43">
        <v>5</v>
      </c>
      <c r="BI86" s="43">
        <v>0</v>
      </c>
      <c r="BJ86" s="43">
        <v>5</v>
      </c>
      <c r="BK86" s="43">
        <v>0</v>
      </c>
      <c r="BL86" s="43">
        <v>2</v>
      </c>
      <c r="BM86" s="51">
        <v>9999</v>
      </c>
      <c r="BN86" s="43">
        <v>7</v>
      </c>
      <c r="BO86" s="43">
        <v>22</v>
      </c>
      <c r="BP86" s="43">
        <v>100</v>
      </c>
      <c r="BQ86" s="43">
        <v>150</v>
      </c>
      <c r="BR86" s="43">
        <v>200</v>
      </c>
      <c r="BS86" s="43">
        <v>99999</v>
      </c>
      <c r="BT86" s="43">
        <v>1</v>
      </c>
      <c r="BU86" s="43">
        <v>1</v>
      </c>
    </row>
    <row r="87" spans="1:73" x14ac:dyDescent="0.2">
      <c r="A87" s="3"/>
      <c r="B87" s="3"/>
      <c r="C87" s="3"/>
      <c r="D87" s="3"/>
      <c r="E87" s="3"/>
      <c r="F87" s="3"/>
      <c r="G87" s="3"/>
      <c r="H87" s="12"/>
      <c r="I87" s="3"/>
    </row>
    <row r="88" spans="1:73" x14ac:dyDescent="0.2">
      <c r="A88" s="3"/>
      <c r="B88" s="3"/>
      <c r="C88" s="3"/>
      <c r="D88" s="3"/>
      <c r="E88" s="3"/>
      <c r="F88" s="3"/>
      <c r="G88" s="3"/>
      <c r="H88" s="12"/>
      <c r="I88" s="3"/>
      <c r="AF88" s="46"/>
    </row>
    <row r="89" spans="1:73" x14ac:dyDescent="0.2">
      <c r="A89" s="3"/>
      <c r="B89" s="3"/>
      <c r="C89" s="3"/>
      <c r="D89" s="3"/>
      <c r="E89" s="3"/>
      <c r="F89" s="3"/>
      <c r="G89" s="3"/>
      <c r="H89" s="12"/>
      <c r="I89" s="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2C6E-AD8C-CD4D-9EF8-22322C7C3C39}">
  <dimension ref="A1:DE94"/>
  <sheetViews>
    <sheetView tabSelected="1" topLeftCell="G7" zoomScale="115" workbookViewId="0">
      <pane xSplit="2" ySplit="2" topLeftCell="BW43" activePane="bottomRight" state="frozen"/>
      <selection activeCell="G7" sqref="G7"/>
      <selection pane="topRight" activeCell="I7" sqref="I7"/>
      <selection pane="bottomLeft" activeCell="G9" sqref="G9"/>
      <selection pane="bottomRight" activeCell="CH24" sqref="CH24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4"/>
    <col min="9" max="9" width="5.6640625" customWidth="1"/>
  </cols>
  <sheetData>
    <row r="1" spans="1:109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 t="s">
        <v>232</v>
      </c>
      <c r="CD1" s="3"/>
      <c r="CE1" s="3"/>
      <c r="CH1" s="3" t="s">
        <v>1</v>
      </c>
      <c r="CI1" s="3" t="s">
        <v>1</v>
      </c>
      <c r="CJ1" s="3" t="s">
        <v>1</v>
      </c>
      <c r="CK1" s="3" t="s">
        <v>2</v>
      </c>
      <c r="CL1" s="3" t="s">
        <v>2</v>
      </c>
      <c r="CM1" s="3" t="s">
        <v>2</v>
      </c>
      <c r="CN1" s="3" t="s">
        <v>232</v>
      </c>
      <c r="CP1" s="3" t="s">
        <v>1</v>
      </c>
      <c r="CQ1" s="3" t="s">
        <v>1</v>
      </c>
      <c r="CR1" s="3" t="s">
        <v>1</v>
      </c>
      <c r="CS1" s="3" t="s">
        <v>2</v>
      </c>
      <c r="CT1" s="3" t="s">
        <v>2</v>
      </c>
      <c r="CU1" s="3" t="s">
        <v>2</v>
      </c>
      <c r="CV1" s="3" t="s">
        <v>232</v>
      </c>
      <c r="CX1" s="3" t="s">
        <v>1</v>
      </c>
      <c r="CY1" s="3" t="s">
        <v>1</v>
      </c>
      <c r="CZ1" s="3" t="s">
        <v>1</v>
      </c>
      <c r="DA1" s="3" t="s">
        <v>2</v>
      </c>
      <c r="DB1" s="3" t="s">
        <v>2</v>
      </c>
      <c r="DC1" s="3" t="s">
        <v>2</v>
      </c>
      <c r="DD1" s="3" t="s">
        <v>232</v>
      </c>
    </row>
    <row r="2" spans="1:109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 t="s">
        <v>233</v>
      </c>
      <c r="CD2" s="3"/>
      <c r="CE2" s="3"/>
      <c r="CH2" s="3" t="s">
        <v>4</v>
      </c>
      <c r="CI2" s="3" t="s">
        <v>5</v>
      </c>
      <c r="CJ2" s="3" t="s">
        <v>6</v>
      </c>
      <c r="CK2" s="3" t="s">
        <v>4</v>
      </c>
      <c r="CL2" s="3" t="s">
        <v>5</v>
      </c>
      <c r="CM2" s="3" t="s">
        <v>6</v>
      </c>
      <c r="CN2" s="3" t="s">
        <v>233</v>
      </c>
      <c r="CP2" s="3" t="s">
        <v>4</v>
      </c>
      <c r="CQ2" s="3" t="s">
        <v>5</v>
      </c>
      <c r="CR2" s="3" t="s">
        <v>6</v>
      </c>
      <c r="CS2" s="3" t="s">
        <v>4</v>
      </c>
      <c r="CT2" s="3" t="s">
        <v>5</v>
      </c>
      <c r="CU2" s="3" t="s">
        <v>6</v>
      </c>
      <c r="CV2" s="3" t="s">
        <v>233</v>
      </c>
      <c r="CX2" s="3" t="s">
        <v>4</v>
      </c>
      <c r="CY2" s="3" t="s">
        <v>5</v>
      </c>
      <c r="CZ2" s="3" t="s">
        <v>6</v>
      </c>
      <c r="DA2" s="3" t="s">
        <v>4</v>
      </c>
      <c r="DB2" s="3" t="s">
        <v>5</v>
      </c>
      <c r="DC2" s="3" t="s">
        <v>6</v>
      </c>
      <c r="DD2" s="3" t="s">
        <v>233</v>
      </c>
    </row>
    <row r="3" spans="1:109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W3" s="3"/>
      <c r="BX3" s="3"/>
      <c r="BY3" s="3"/>
      <c r="BZ3" s="3"/>
      <c r="CA3" s="3"/>
      <c r="CB3" s="3"/>
      <c r="CC3" s="3"/>
      <c r="CD3" s="3"/>
      <c r="CE3" s="3"/>
      <c r="CH3" s="3"/>
      <c r="CI3" s="3"/>
      <c r="CJ3" s="3"/>
      <c r="CK3" s="3"/>
      <c r="CL3" s="3"/>
      <c r="CM3" s="3"/>
      <c r="CN3" s="3"/>
      <c r="CP3" s="3"/>
      <c r="CQ3" s="3"/>
      <c r="CR3" s="3"/>
      <c r="CS3" s="3"/>
      <c r="CT3" s="3"/>
      <c r="CU3" s="3"/>
      <c r="CV3" s="3"/>
      <c r="CX3" s="3"/>
      <c r="CY3" s="3"/>
      <c r="CZ3" s="3"/>
      <c r="DA3" s="3"/>
      <c r="DB3" s="3"/>
      <c r="DC3" s="3"/>
    </row>
    <row r="4" spans="1:109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X4" t="s">
        <v>223</v>
      </c>
      <c r="Y4" t="s">
        <v>224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BD4" s="5" t="s">
        <v>22</v>
      </c>
      <c r="BN4" s="65" t="s">
        <v>200</v>
      </c>
      <c r="BO4" s="48"/>
      <c r="BP4" s="48"/>
      <c r="BT4" s="48" t="s">
        <v>23</v>
      </c>
      <c r="BU4" s="48"/>
    </row>
    <row r="5" spans="1:109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126</v>
      </c>
      <c r="BE5" t="s">
        <v>127</v>
      </c>
      <c r="BF5" t="s">
        <v>128</v>
      </c>
      <c r="BG5" t="s">
        <v>129</v>
      </c>
      <c r="BH5" t="s">
        <v>130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157</v>
      </c>
      <c r="BO5" t="s">
        <v>201</v>
      </c>
      <c r="BP5" t="s">
        <v>202</v>
      </c>
      <c r="BQ5" t="s">
        <v>203</v>
      </c>
      <c r="BR5" t="s">
        <v>204</v>
      </c>
      <c r="BS5" t="s">
        <v>205</v>
      </c>
      <c r="BT5" t="s">
        <v>148</v>
      </c>
      <c r="BU5" t="s">
        <v>157</v>
      </c>
      <c r="BV5" s="3"/>
    </row>
    <row r="6" spans="1:109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114</v>
      </c>
      <c r="AH6" t="s">
        <v>115</v>
      </c>
      <c r="AI6" t="s">
        <v>116</v>
      </c>
      <c r="AJ6" t="s">
        <v>117</v>
      </c>
      <c r="AK6" t="s">
        <v>118</v>
      </c>
      <c r="AL6" t="s">
        <v>119</v>
      </c>
      <c r="AM6" t="s">
        <v>120</v>
      </c>
      <c r="AN6" t="s">
        <v>121</v>
      </c>
      <c r="AO6" t="s">
        <v>122</v>
      </c>
      <c r="AP6" t="s">
        <v>123</v>
      </c>
      <c r="AQ6" t="s">
        <v>124</v>
      </c>
      <c r="AR6" t="s">
        <v>125</v>
      </c>
      <c r="AS6" t="s">
        <v>141</v>
      </c>
      <c r="AT6" t="s">
        <v>156</v>
      </c>
      <c r="AU6" s="4" t="s">
        <v>156</v>
      </c>
      <c r="AV6" s="4" t="s">
        <v>184</v>
      </c>
      <c r="AW6" s="4" t="s">
        <v>185</v>
      </c>
      <c r="AX6" s="4" t="s">
        <v>186</v>
      </c>
      <c r="AY6" s="4" t="s">
        <v>187</v>
      </c>
      <c r="AZ6" s="4" t="s">
        <v>188</v>
      </c>
      <c r="BA6" s="4" t="s">
        <v>189</v>
      </c>
      <c r="BB6" s="4" t="s">
        <v>190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spans="1:109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8" t="s">
        <v>220</v>
      </c>
      <c r="Y7" s="68" t="s">
        <v>225</v>
      </c>
      <c r="Z7" s="68" t="s">
        <v>178</v>
      </c>
      <c r="AA7" s="6" t="s">
        <v>179</v>
      </c>
      <c r="AB7" s="6" t="s">
        <v>180</v>
      </c>
      <c r="AC7" s="6" t="s">
        <v>181</v>
      </c>
      <c r="AD7" s="6" t="s">
        <v>182</v>
      </c>
      <c r="AE7" s="6" t="s">
        <v>183</v>
      </c>
      <c r="AG7" s="6" t="s">
        <v>25</v>
      </c>
      <c r="AH7" s="6" t="s">
        <v>37</v>
      </c>
      <c r="AI7" s="6" t="s">
        <v>38</v>
      </c>
      <c r="AJ7" s="47" t="s">
        <v>39</v>
      </c>
      <c r="AK7" s="6" t="s">
        <v>40</v>
      </c>
      <c r="AL7" s="6" t="s">
        <v>41</v>
      </c>
      <c r="AM7" s="6" t="s">
        <v>29</v>
      </c>
      <c r="AN7" s="47" t="s">
        <v>142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2" t="s">
        <v>191</v>
      </c>
      <c r="AV7" s="62" t="s">
        <v>192</v>
      </c>
      <c r="AW7" s="62" t="s">
        <v>193</v>
      </c>
      <c r="AX7" s="6" t="s">
        <v>194</v>
      </c>
      <c r="AY7" s="6" t="s">
        <v>195</v>
      </c>
      <c r="AZ7" s="6" t="s">
        <v>196</v>
      </c>
      <c r="BA7" s="6" t="s">
        <v>197</v>
      </c>
      <c r="BB7" s="6" t="s">
        <v>198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62" t="s">
        <v>206</v>
      </c>
      <c r="BO7" s="62" t="s">
        <v>207</v>
      </c>
      <c r="BP7" s="62" t="s">
        <v>178</v>
      </c>
      <c r="BQ7" s="6" t="s">
        <v>208</v>
      </c>
      <c r="BR7" s="6" t="s">
        <v>209</v>
      </c>
      <c r="BS7" s="6" t="s">
        <v>210</v>
      </c>
      <c r="BT7" s="47" t="s">
        <v>27</v>
      </c>
      <c r="BU7" s="47" t="s">
        <v>140</v>
      </c>
      <c r="BV7" s="6"/>
    </row>
    <row r="8" spans="1:109" x14ac:dyDescent="0.2">
      <c r="A8" s="9"/>
      <c r="B8" s="9"/>
      <c r="C8" s="9"/>
      <c r="D8" s="9"/>
      <c r="E8" s="9"/>
      <c r="F8" s="9"/>
      <c r="G8" s="9"/>
      <c r="H8" s="64" t="s">
        <v>56</v>
      </c>
      <c r="I8" s="9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167</v>
      </c>
      <c r="AB8" s="11" t="s">
        <v>167</v>
      </c>
      <c r="AC8" s="11" t="s">
        <v>167</v>
      </c>
      <c r="AD8" s="11" t="s">
        <v>167</v>
      </c>
      <c r="AE8" s="11" t="s">
        <v>171</v>
      </c>
      <c r="AF8" s="8"/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 t="s">
        <v>167</v>
      </c>
      <c r="AY8" s="11" t="s">
        <v>167</v>
      </c>
      <c r="AZ8" s="11" t="s">
        <v>167</v>
      </c>
      <c r="BA8" s="11" t="s">
        <v>167</v>
      </c>
      <c r="BB8" s="11" t="s">
        <v>171</v>
      </c>
      <c r="BC8" s="11"/>
      <c r="BD8" s="11" t="s">
        <v>57</v>
      </c>
      <c r="BE8" s="11" t="s">
        <v>57</v>
      </c>
      <c r="BF8" s="11" t="s">
        <v>57</v>
      </c>
      <c r="BG8" s="11" t="s">
        <v>57</v>
      </c>
      <c r="BH8" s="11" t="s">
        <v>57</v>
      </c>
      <c r="BI8" s="11" t="s">
        <v>57</v>
      </c>
      <c r="BJ8" s="11" t="s">
        <v>57</v>
      </c>
      <c r="BK8" s="11" t="s">
        <v>57</v>
      </c>
      <c r="BL8" s="11" t="s">
        <v>57</v>
      </c>
      <c r="BM8" s="11" t="s">
        <v>57</v>
      </c>
      <c r="BN8" s="11" t="s">
        <v>57</v>
      </c>
      <c r="BO8" s="11" t="s">
        <v>57</v>
      </c>
      <c r="BP8" s="11" t="s">
        <v>57</v>
      </c>
      <c r="BQ8" s="11" t="s">
        <v>167</v>
      </c>
      <c r="BR8" s="11" t="s">
        <v>167</v>
      </c>
      <c r="BS8" s="11" t="s">
        <v>171</v>
      </c>
      <c r="BT8" s="11" t="s">
        <v>57</v>
      </c>
      <c r="BU8" s="11" t="s">
        <v>57</v>
      </c>
      <c r="BV8" s="11"/>
      <c r="BW8" s="8"/>
      <c r="BX8" s="8"/>
      <c r="BY8" s="8"/>
      <c r="BZ8" s="8"/>
      <c r="CA8" s="8"/>
      <c r="CB8" s="8"/>
      <c r="CC8" s="8"/>
      <c r="CD8" s="8"/>
      <c r="CE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</row>
    <row r="9" spans="1:109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AG9" s="13" t="s">
        <v>58</v>
      </c>
      <c r="BW9" s="13" t="s">
        <v>59</v>
      </c>
      <c r="CE9" t="s">
        <v>158</v>
      </c>
      <c r="CF9" t="s">
        <v>159</v>
      </c>
      <c r="CH9" s="14" t="s">
        <v>60</v>
      </c>
      <c r="CP9" s="13" t="s">
        <v>61</v>
      </c>
      <c r="CX9" s="13" t="s">
        <v>62</v>
      </c>
    </row>
    <row r="10" spans="1:109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6"/>
      <c r="AG10" s="17">
        <v>0</v>
      </c>
      <c r="AH10" s="17">
        <v>0</v>
      </c>
      <c r="AI10" s="17">
        <v>0</v>
      </c>
      <c r="AJ10" s="17">
        <v>1E-4</v>
      </c>
      <c r="AK10" s="18">
        <v>0.5</v>
      </c>
      <c r="AL10" s="18">
        <v>0.5</v>
      </c>
      <c r="AM10" s="17">
        <v>0</v>
      </c>
      <c r="AN10" s="17">
        <v>0</v>
      </c>
      <c r="AO10" s="17">
        <v>0</v>
      </c>
      <c r="AP10" s="17">
        <v>0</v>
      </c>
      <c r="AQ10" s="18">
        <v>0.6</v>
      </c>
      <c r="AR10" s="18">
        <v>1.2</v>
      </c>
      <c r="AS10" s="17">
        <v>0</v>
      </c>
      <c r="AT10" s="17">
        <v>0</v>
      </c>
      <c r="AU10" s="17">
        <v>1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7">
        <v>10</v>
      </c>
      <c r="BX10" s="17">
        <v>8</v>
      </c>
      <c r="BY10" s="17">
        <v>10</v>
      </c>
      <c r="BZ10" s="17">
        <v>10</v>
      </c>
      <c r="CA10" s="17">
        <v>8</v>
      </c>
      <c r="CB10" s="17">
        <v>10</v>
      </c>
      <c r="CC10" s="17">
        <v>10</v>
      </c>
      <c r="CE10" s="17">
        <v>0</v>
      </c>
      <c r="CF10" s="41" cm="1">
        <f t="array" ref="CF10:CF20">1+(CE10:CE20*CE22)</f>
        <v>1</v>
      </c>
      <c r="CG10" s="16"/>
      <c r="CH10" s="20" cm="1">
        <f t="array" ref="CH10:CN20">MMULT(J10:AE20,TRANSPOSE(J57:AE63))</f>
        <v>17.000003331999999</v>
      </c>
      <c r="CI10" s="21">
        <v>8</v>
      </c>
      <c r="CJ10" s="21">
        <v>17.000003331999999</v>
      </c>
      <c r="CK10" s="21">
        <v>17.60003334</v>
      </c>
      <c r="CL10" s="21">
        <v>11</v>
      </c>
      <c r="CM10" s="22">
        <v>17.266680000000001</v>
      </c>
      <c r="CN10" s="22">
        <v>13</v>
      </c>
      <c r="CO10" s="16"/>
      <c r="CP10" s="20" cm="1">
        <f t="array" ref="CP10:CV20">_xlfn.ANCHORARRAY(CH10)-MMULT(AG10:BB20,TRANSPOSE(AG57:BB63))-BW10:CC20*_xlfn.ANCHORARRAY(CF10)-CX10:DD20</f>
        <v>-3.3320191050734138E-10</v>
      </c>
      <c r="CQ10" s="21">
        <v>0</v>
      </c>
      <c r="CR10" s="21">
        <v>-3.3320191050734138E-10</v>
      </c>
      <c r="CS10" s="21">
        <v>4.6659991426167835E-9</v>
      </c>
      <c r="CT10" s="21">
        <v>0</v>
      </c>
      <c r="CU10" s="22">
        <v>0</v>
      </c>
      <c r="CV10" s="22">
        <v>0</v>
      </c>
      <c r="CW10" s="16"/>
      <c r="CX10" s="28">
        <v>0</v>
      </c>
      <c r="CY10" s="28">
        <v>0</v>
      </c>
      <c r="CZ10" s="28">
        <v>0</v>
      </c>
      <c r="DA10" s="28">
        <v>0</v>
      </c>
      <c r="DB10" s="28">
        <v>0</v>
      </c>
      <c r="DC10" s="28">
        <v>0</v>
      </c>
      <c r="DD10" s="28">
        <v>0</v>
      </c>
    </row>
    <row r="11" spans="1:109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6"/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1E-3</v>
      </c>
      <c r="AO11" s="18">
        <v>1.2</v>
      </c>
      <c r="AP11" s="18">
        <v>1.1000000000000001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7">
        <v>1</v>
      </c>
      <c r="BX11" s="17">
        <v>1</v>
      </c>
      <c r="BY11" s="17">
        <v>2</v>
      </c>
      <c r="BZ11" s="17">
        <v>1</v>
      </c>
      <c r="CA11" s="17">
        <v>1</v>
      </c>
      <c r="CB11" s="17">
        <v>2</v>
      </c>
      <c r="CC11" s="17">
        <v>3</v>
      </c>
      <c r="CE11" s="17">
        <v>0</v>
      </c>
      <c r="CF11" s="41">
        <v>1</v>
      </c>
      <c r="CG11" s="16"/>
      <c r="CH11" s="23">
        <v>7</v>
      </c>
      <c r="CI11" s="16">
        <v>4.5999999999999996</v>
      </c>
      <c r="CJ11" s="16">
        <v>8.0002952000000001</v>
      </c>
      <c r="CK11" s="16">
        <v>1</v>
      </c>
      <c r="CL11" s="16">
        <v>1</v>
      </c>
      <c r="CM11" s="24">
        <v>2</v>
      </c>
      <c r="CN11" s="24">
        <v>3</v>
      </c>
      <c r="CO11" s="16"/>
      <c r="CP11" s="23">
        <v>0</v>
      </c>
      <c r="CQ11" s="16">
        <v>0</v>
      </c>
      <c r="CR11" s="16">
        <v>-4.5000000170603016E-8</v>
      </c>
      <c r="CS11" s="16">
        <v>0</v>
      </c>
      <c r="CT11" s="16">
        <v>0</v>
      </c>
      <c r="CU11" s="24">
        <v>0</v>
      </c>
      <c r="CV11" s="24">
        <v>0</v>
      </c>
      <c r="CW11" s="16"/>
      <c r="CX11" s="28">
        <v>0</v>
      </c>
      <c r="CY11" s="28">
        <v>0</v>
      </c>
      <c r="CZ11" s="28">
        <v>0</v>
      </c>
      <c r="DA11" s="28">
        <v>0</v>
      </c>
      <c r="DB11" s="28">
        <v>0</v>
      </c>
      <c r="DC11" s="28">
        <v>0</v>
      </c>
      <c r="DD11" s="28">
        <v>0</v>
      </c>
    </row>
    <row r="12" spans="1:109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6"/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7">
        <v>0</v>
      </c>
      <c r="BX12" s="17">
        <v>0</v>
      </c>
      <c r="BY12" s="17">
        <v>0</v>
      </c>
      <c r="BZ12" s="17">
        <v>1</v>
      </c>
      <c r="CA12" s="17">
        <v>5</v>
      </c>
      <c r="CB12" s="17">
        <v>1</v>
      </c>
      <c r="CC12" s="17">
        <v>5</v>
      </c>
      <c r="CE12" s="17">
        <v>0.05</v>
      </c>
      <c r="CF12" s="41">
        <v>1</v>
      </c>
      <c r="CG12" s="16"/>
      <c r="CH12" s="23">
        <v>0</v>
      </c>
      <c r="CI12" s="16">
        <v>0</v>
      </c>
      <c r="CJ12" s="16">
        <v>0</v>
      </c>
      <c r="CK12" s="16">
        <v>1</v>
      </c>
      <c r="CL12" s="16">
        <v>5</v>
      </c>
      <c r="CM12" s="24">
        <v>1</v>
      </c>
      <c r="CN12" s="24">
        <v>5</v>
      </c>
      <c r="CO12" s="16"/>
      <c r="CP12" s="23">
        <v>0</v>
      </c>
      <c r="CQ12" s="16">
        <v>0</v>
      </c>
      <c r="CR12" s="16">
        <v>0</v>
      </c>
      <c r="CS12" s="16">
        <v>0</v>
      </c>
      <c r="CT12" s="16">
        <v>0</v>
      </c>
      <c r="CU12" s="24">
        <v>0</v>
      </c>
      <c r="CV12" s="24">
        <v>0</v>
      </c>
      <c r="CW12" s="16"/>
      <c r="CX12" s="28">
        <v>0</v>
      </c>
      <c r="CY12" s="28">
        <v>0</v>
      </c>
      <c r="CZ12" s="28">
        <v>0</v>
      </c>
      <c r="DA12" s="28">
        <v>0</v>
      </c>
      <c r="DB12" s="28">
        <v>0</v>
      </c>
      <c r="DC12" s="28">
        <v>0</v>
      </c>
      <c r="DD12" s="28">
        <v>0</v>
      </c>
    </row>
    <row r="13" spans="1:109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6"/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7">
        <v>5</v>
      </c>
      <c r="BX13" s="17">
        <v>3</v>
      </c>
      <c r="BY13" s="17">
        <v>5</v>
      </c>
      <c r="BZ13" s="17">
        <v>0</v>
      </c>
      <c r="CA13" s="17">
        <v>0</v>
      </c>
      <c r="CB13" s="17">
        <v>0</v>
      </c>
      <c r="CC13" s="17">
        <v>0</v>
      </c>
      <c r="CE13" s="17">
        <v>-0.1</v>
      </c>
      <c r="CF13" s="41">
        <v>1</v>
      </c>
      <c r="CG13" s="16"/>
      <c r="CH13" s="23">
        <v>5</v>
      </c>
      <c r="CI13" s="16">
        <v>3</v>
      </c>
      <c r="CJ13" s="16">
        <v>5</v>
      </c>
      <c r="CK13" s="16">
        <v>0</v>
      </c>
      <c r="CL13" s="16">
        <v>0</v>
      </c>
      <c r="CM13" s="24">
        <v>0</v>
      </c>
      <c r="CN13" s="24">
        <v>0</v>
      </c>
      <c r="CO13" s="16"/>
      <c r="CP13" s="23">
        <v>0</v>
      </c>
      <c r="CQ13" s="16">
        <v>0</v>
      </c>
      <c r="CR13" s="16">
        <v>0</v>
      </c>
      <c r="CS13" s="16">
        <v>0</v>
      </c>
      <c r="CT13" s="16">
        <v>0</v>
      </c>
      <c r="CU13" s="24">
        <v>0</v>
      </c>
      <c r="CV13" s="24">
        <v>0</v>
      </c>
      <c r="CW13" s="16"/>
      <c r="CX13" s="28">
        <v>0</v>
      </c>
      <c r="CY13" s="28">
        <v>0</v>
      </c>
      <c r="CZ13" s="28">
        <v>0</v>
      </c>
      <c r="DA13" s="28">
        <v>0</v>
      </c>
      <c r="DB13" s="28">
        <v>0</v>
      </c>
      <c r="DC13" s="28">
        <v>0</v>
      </c>
      <c r="DD13" s="28">
        <v>0</v>
      </c>
    </row>
    <row r="14" spans="1:109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6"/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7">
        <v>0.5</v>
      </c>
      <c r="BX14" s="17">
        <v>1</v>
      </c>
      <c r="BY14" s="17">
        <v>2</v>
      </c>
      <c r="BZ14" s="17">
        <v>0.5</v>
      </c>
      <c r="CA14" s="17">
        <v>1</v>
      </c>
      <c r="CB14" s="17">
        <v>2</v>
      </c>
      <c r="CC14" s="17">
        <v>2</v>
      </c>
      <c r="CE14" s="17">
        <v>0</v>
      </c>
      <c r="CF14" s="41">
        <v>1</v>
      </c>
      <c r="CG14" s="16"/>
      <c r="CH14" s="23">
        <v>0.5</v>
      </c>
      <c r="CI14" s="16">
        <v>1</v>
      </c>
      <c r="CJ14" s="16">
        <v>2</v>
      </c>
      <c r="CK14" s="16">
        <v>0.5</v>
      </c>
      <c r="CL14" s="16">
        <v>1</v>
      </c>
      <c r="CM14" s="24">
        <v>2</v>
      </c>
      <c r="CN14" s="24">
        <v>2</v>
      </c>
      <c r="CO14" s="16"/>
      <c r="CP14" s="23">
        <v>0</v>
      </c>
      <c r="CQ14" s="16">
        <v>0</v>
      </c>
      <c r="CR14" s="16">
        <v>0</v>
      </c>
      <c r="CS14" s="16">
        <v>0</v>
      </c>
      <c r="CT14" s="16">
        <v>0</v>
      </c>
      <c r="CU14" s="24">
        <v>0</v>
      </c>
      <c r="CV14" s="24">
        <v>0</v>
      </c>
      <c r="CW14" s="16"/>
      <c r="CX14" s="28">
        <v>0</v>
      </c>
      <c r="CY14" s="28">
        <v>0</v>
      </c>
      <c r="CZ14" s="28">
        <v>0</v>
      </c>
      <c r="DA14" s="28">
        <v>0</v>
      </c>
      <c r="DB14" s="28">
        <v>0</v>
      </c>
      <c r="DC14" s="28">
        <v>0</v>
      </c>
      <c r="DD14" s="28">
        <v>0</v>
      </c>
    </row>
    <row r="15" spans="1:109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6"/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8">
        <f>1/0.9</f>
        <v>1.1111111111111112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8">
        <v>1.5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E15" s="17">
        <v>0</v>
      </c>
      <c r="CF15" s="41">
        <v>1</v>
      </c>
      <c r="CG15" s="16"/>
      <c r="CH15" s="23">
        <v>8.5277778000000009</v>
      </c>
      <c r="CI15" s="16">
        <v>6.6111110999999996</v>
      </c>
      <c r="CJ15" s="16">
        <v>11.561166999999999</v>
      </c>
      <c r="CK15" s="16">
        <v>1.8611111</v>
      </c>
      <c r="CL15" s="16">
        <v>2.6111111</v>
      </c>
      <c r="CM15" s="24">
        <v>5.2222222</v>
      </c>
      <c r="CN15" s="24">
        <v>6.3333332999999996</v>
      </c>
      <c r="CO15" s="16"/>
      <c r="CP15" s="23">
        <v>2.2222222284540294E-8</v>
      </c>
      <c r="CQ15" s="16">
        <v>-1.1111111142270147E-8</v>
      </c>
      <c r="CR15" s="16">
        <v>1.1111110964634463E-7</v>
      </c>
      <c r="CS15" s="16">
        <v>-1.1111111142270147E-8</v>
      </c>
      <c r="CT15" s="16">
        <v>-1.1111111142270147E-8</v>
      </c>
      <c r="CU15" s="24">
        <v>-2.2222222284540294E-8</v>
      </c>
      <c r="CV15" s="24">
        <v>-3.3333334314988861E-8</v>
      </c>
      <c r="CW15" s="16"/>
      <c r="CX15" s="28">
        <v>0</v>
      </c>
      <c r="CY15" s="28">
        <v>0</v>
      </c>
      <c r="CZ15" s="28">
        <v>0</v>
      </c>
      <c r="DA15" s="28">
        <v>0</v>
      </c>
      <c r="DB15" s="28">
        <v>0</v>
      </c>
      <c r="DC15" s="28">
        <v>0</v>
      </c>
      <c r="DD15" s="28">
        <v>0</v>
      </c>
    </row>
    <row r="16" spans="1:109" x14ac:dyDescent="0.2">
      <c r="A16" s="3"/>
      <c r="B16" s="3"/>
      <c r="C16" s="3" t="s">
        <v>226</v>
      </c>
      <c r="D16" s="3"/>
      <c r="E16" s="3"/>
      <c r="F16" s="3"/>
      <c r="G16" s="6" t="s">
        <v>227</v>
      </c>
      <c r="H16" s="12" t="s">
        <v>57</v>
      </c>
      <c r="I16" s="3"/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6"/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E16" s="17">
        <v>0</v>
      </c>
      <c r="CF16" s="41">
        <v>1</v>
      </c>
      <c r="CG16" s="16"/>
      <c r="CH16" s="23">
        <v>7</v>
      </c>
      <c r="CI16" s="16">
        <v>0</v>
      </c>
      <c r="CJ16" s="16">
        <v>7</v>
      </c>
      <c r="CK16" s="16">
        <v>7</v>
      </c>
      <c r="CL16" s="16">
        <v>0</v>
      </c>
      <c r="CM16" s="24">
        <v>6.6666800000000004</v>
      </c>
      <c r="CN16" s="24">
        <v>0</v>
      </c>
      <c r="CO16" s="16"/>
      <c r="CP16" s="23">
        <v>0</v>
      </c>
      <c r="CQ16" s="16">
        <v>0</v>
      </c>
      <c r="CR16" s="16">
        <v>0</v>
      </c>
      <c r="CS16" s="16">
        <v>0</v>
      </c>
      <c r="CT16" s="16">
        <v>0</v>
      </c>
      <c r="CU16" s="24">
        <v>0</v>
      </c>
      <c r="CV16" s="24">
        <v>0</v>
      </c>
      <c r="CW16" s="16"/>
      <c r="CX16" s="28">
        <v>7</v>
      </c>
      <c r="CY16" s="28">
        <v>0</v>
      </c>
      <c r="CZ16" s="28">
        <v>7</v>
      </c>
      <c r="DA16" s="28">
        <v>7</v>
      </c>
      <c r="DB16" s="28">
        <v>0</v>
      </c>
      <c r="DC16" s="28">
        <v>6.6666800000000004</v>
      </c>
      <c r="DD16" s="28">
        <v>0</v>
      </c>
    </row>
    <row r="17" spans="1:108" x14ac:dyDescent="0.2">
      <c r="A17" s="3"/>
      <c r="B17" s="3"/>
      <c r="C17" s="3" t="s">
        <v>163</v>
      </c>
      <c r="D17" s="3"/>
      <c r="E17" s="3"/>
      <c r="F17" s="3"/>
      <c r="G17" s="6" t="s">
        <v>164</v>
      </c>
      <c r="H17" s="12" t="s">
        <v>57</v>
      </c>
      <c r="I17" s="3"/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6"/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0.15</v>
      </c>
      <c r="AY17" s="17">
        <v>0</v>
      </c>
      <c r="AZ17" s="17">
        <v>0.17</v>
      </c>
      <c r="BA17" s="17">
        <v>0</v>
      </c>
      <c r="BB17" s="17">
        <v>0</v>
      </c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E17" s="17">
        <v>0</v>
      </c>
      <c r="CF17" s="41">
        <v>1</v>
      </c>
      <c r="CG17" s="16"/>
      <c r="CH17" s="23">
        <v>12</v>
      </c>
      <c r="CI17" s="16">
        <v>0</v>
      </c>
      <c r="CJ17" s="16">
        <v>15</v>
      </c>
      <c r="CK17" s="16">
        <v>17</v>
      </c>
      <c r="CL17" s="16">
        <v>17</v>
      </c>
      <c r="CM17" s="24">
        <v>6.6666800000000004</v>
      </c>
      <c r="CN17" s="24">
        <v>0</v>
      </c>
      <c r="CO17" s="16"/>
      <c r="CP17" s="23">
        <v>0</v>
      </c>
      <c r="CQ17" s="16">
        <v>0</v>
      </c>
      <c r="CR17" s="16">
        <v>0</v>
      </c>
      <c r="CS17" s="16">
        <v>0</v>
      </c>
      <c r="CT17" s="16">
        <v>0</v>
      </c>
      <c r="CU17" s="24">
        <v>5.0000000584304871E-8</v>
      </c>
      <c r="CV17" s="24">
        <v>0</v>
      </c>
      <c r="CW17" s="16"/>
      <c r="CX17" s="28">
        <v>0</v>
      </c>
      <c r="CY17" s="28">
        <v>0</v>
      </c>
      <c r="CZ17" s="28">
        <v>0</v>
      </c>
      <c r="DA17" s="28">
        <v>0</v>
      </c>
      <c r="DB17" s="28">
        <v>0</v>
      </c>
      <c r="DC17" s="28">
        <v>0</v>
      </c>
      <c r="DD17" s="28">
        <v>0</v>
      </c>
    </row>
    <row r="18" spans="1:108" x14ac:dyDescent="0.2">
      <c r="A18" s="3"/>
      <c r="B18" s="3"/>
      <c r="C18" s="3" t="s">
        <v>165</v>
      </c>
      <c r="D18" s="3"/>
      <c r="E18" s="3"/>
      <c r="F18" s="3"/>
      <c r="G18" s="6" t="s">
        <v>166</v>
      </c>
      <c r="H18" s="12" t="s">
        <v>167</v>
      </c>
      <c r="I18" s="3"/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6"/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7">
        <v>100</v>
      </c>
      <c r="BX18" s="17">
        <v>0</v>
      </c>
      <c r="BY18" s="17">
        <v>100</v>
      </c>
      <c r="BZ18" s="17">
        <v>10</v>
      </c>
      <c r="CA18" s="17">
        <v>10</v>
      </c>
      <c r="CB18" s="17">
        <v>60</v>
      </c>
      <c r="CC18" s="17">
        <v>0</v>
      </c>
      <c r="CE18" s="17">
        <v>0</v>
      </c>
      <c r="CF18" s="41">
        <v>1</v>
      </c>
      <c r="CG18" s="16"/>
      <c r="CH18" s="23">
        <v>100</v>
      </c>
      <c r="CI18" s="16">
        <v>0</v>
      </c>
      <c r="CJ18" s="16">
        <v>100</v>
      </c>
      <c r="CK18" s="16">
        <v>10</v>
      </c>
      <c r="CL18" s="16">
        <v>10</v>
      </c>
      <c r="CM18" s="24">
        <v>60</v>
      </c>
      <c r="CN18" s="24">
        <v>0</v>
      </c>
      <c r="CO18" s="16"/>
      <c r="CP18" s="23">
        <v>0</v>
      </c>
      <c r="CQ18" s="16">
        <v>0</v>
      </c>
      <c r="CR18" s="16">
        <v>0</v>
      </c>
      <c r="CS18" s="16">
        <v>0</v>
      </c>
      <c r="CT18" s="16">
        <v>0</v>
      </c>
      <c r="CU18" s="24">
        <v>0</v>
      </c>
      <c r="CV18" s="24">
        <v>0</v>
      </c>
      <c r="CW18" s="16"/>
      <c r="CX18" s="28">
        <v>0</v>
      </c>
      <c r="CY18" s="28">
        <v>0</v>
      </c>
      <c r="CZ18" s="28">
        <v>0</v>
      </c>
      <c r="DA18" s="28">
        <v>0</v>
      </c>
      <c r="DB18" s="28">
        <v>0</v>
      </c>
      <c r="DC18" s="28">
        <v>0</v>
      </c>
      <c r="DD18" s="28">
        <v>0</v>
      </c>
    </row>
    <row r="19" spans="1:108" x14ac:dyDescent="0.2">
      <c r="A19" s="3"/>
      <c r="B19" s="3"/>
      <c r="C19" s="3" t="s">
        <v>168</v>
      </c>
      <c r="D19" s="3"/>
      <c r="E19" s="3"/>
      <c r="F19" s="3"/>
      <c r="G19" s="6" t="s">
        <v>169</v>
      </c>
      <c r="H19" s="12" t="s">
        <v>167</v>
      </c>
      <c r="I19" s="3"/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1</v>
      </c>
      <c r="AD19" s="15">
        <v>1</v>
      </c>
      <c r="AE19" s="15">
        <v>0</v>
      </c>
      <c r="AF19" s="16"/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7">
        <v>0</v>
      </c>
      <c r="BX19" s="17">
        <v>0</v>
      </c>
      <c r="BY19" s="17">
        <v>0</v>
      </c>
      <c r="BZ19" s="17">
        <v>100</v>
      </c>
      <c r="CA19" s="17">
        <v>100</v>
      </c>
      <c r="CB19" s="17">
        <v>0</v>
      </c>
      <c r="CC19" s="17">
        <v>0</v>
      </c>
      <c r="CE19" s="17">
        <v>0</v>
      </c>
      <c r="CF19" s="41">
        <v>1</v>
      </c>
      <c r="CG19" s="16"/>
      <c r="CH19" s="23">
        <v>0</v>
      </c>
      <c r="CI19" s="16">
        <v>0</v>
      </c>
      <c r="CJ19" s="16">
        <v>0</v>
      </c>
      <c r="CK19" s="16">
        <v>100</v>
      </c>
      <c r="CL19" s="16">
        <v>100</v>
      </c>
      <c r="CM19" s="24">
        <v>0</v>
      </c>
      <c r="CN19" s="24">
        <v>0</v>
      </c>
      <c r="CO19" s="16"/>
      <c r="CP19" s="23">
        <v>0</v>
      </c>
      <c r="CQ19" s="16">
        <v>0</v>
      </c>
      <c r="CR19" s="16">
        <v>0</v>
      </c>
      <c r="CS19" s="16">
        <v>0</v>
      </c>
      <c r="CT19" s="16">
        <v>0</v>
      </c>
      <c r="CU19" s="24">
        <v>0</v>
      </c>
      <c r="CV19" s="24">
        <v>0</v>
      </c>
      <c r="CW19" s="16"/>
      <c r="CX19" s="28">
        <v>0</v>
      </c>
      <c r="CY19" s="28">
        <v>0</v>
      </c>
      <c r="CZ19" s="28">
        <v>0</v>
      </c>
      <c r="DA19" s="28">
        <v>0</v>
      </c>
      <c r="DB19" s="28">
        <v>0</v>
      </c>
      <c r="DC19" s="28">
        <v>0</v>
      </c>
      <c r="DD19" s="28">
        <v>0</v>
      </c>
    </row>
    <row r="20" spans="1:108" x14ac:dyDescent="0.2">
      <c r="A20" s="3"/>
      <c r="B20" s="3"/>
      <c r="D20" s="3"/>
      <c r="E20" s="3"/>
      <c r="F20" s="3"/>
      <c r="G20" s="6" t="s">
        <v>170</v>
      </c>
      <c r="H20" s="12" t="s">
        <v>171</v>
      </c>
      <c r="I20" s="3"/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6"/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63">
        <v>0.02</v>
      </c>
      <c r="AZ20" s="17">
        <v>0</v>
      </c>
      <c r="BA20" s="63">
        <v>0.03</v>
      </c>
      <c r="BB20" s="17">
        <v>0</v>
      </c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E20" s="17">
        <v>0</v>
      </c>
      <c r="CF20" s="41">
        <v>1</v>
      </c>
      <c r="CG20" s="16"/>
      <c r="CH20" s="25">
        <v>0.4</v>
      </c>
      <c r="CI20" s="26">
        <v>0</v>
      </c>
      <c r="CJ20" s="26">
        <v>0</v>
      </c>
      <c r="CK20" s="26">
        <v>0.2</v>
      </c>
      <c r="CL20" s="26">
        <v>0.2</v>
      </c>
      <c r="CM20" s="27">
        <v>0.31110933000000002</v>
      </c>
      <c r="CN20" s="27">
        <v>0</v>
      </c>
      <c r="CO20" s="16"/>
      <c r="CP20" s="25">
        <v>0</v>
      </c>
      <c r="CQ20" s="26">
        <v>0</v>
      </c>
      <c r="CR20" s="26">
        <v>0</v>
      </c>
      <c r="CS20" s="26">
        <v>0</v>
      </c>
      <c r="CT20" s="26">
        <v>0</v>
      </c>
      <c r="CU20" s="27">
        <v>-9.9999999947364415E-9</v>
      </c>
      <c r="CV20" s="27">
        <v>0</v>
      </c>
      <c r="CW20" s="16"/>
      <c r="CX20" s="28">
        <v>0</v>
      </c>
      <c r="CY20" s="28">
        <v>0</v>
      </c>
      <c r="CZ20" s="28">
        <v>0</v>
      </c>
      <c r="DA20" s="28">
        <v>0</v>
      </c>
      <c r="DB20" s="28">
        <v>0</v>
      </c>
      <c r="DC20" s="28">
        <v>0</v>
      </c>
      <c r="DD20" s="28">
        <v>0</v>
      </c>
    </row>
    <row r="21" spans="1:108" x14ac:dyDescent="0.2">
      <c r="A21" s="3"/>
      <c r="B21" s="3"/>
      <c r="C21" s="3"/>
      <c r="D21" s="3"/>
      <c r="E21" s="3"/>
      <c r="F21" s="3"/>
      <c r="G21" s="6"/>
      <c r="H21" s="12"/>
      <c r="I21" s="3"/>
      <c r="J21" s="30" t="s">
        <v>75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 t="s">
        <v>76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30" t="s">
        <v>138</v>
      </c>
      <c r="BX21" s="16" t="s">
        <v>149</v>
      </c>
      <c r="BY21" s="16" t="s">
        <v>217</v>
      </c>
      <c r="BZ21" s="16"/>
      <c r="CA21" s="66" t="s">
        <v>218</v>
      </c>
      <c r="CB21" s="16"/>
      <c r="CC21" s="16"/>
      <c r="CD21" s="16"/>
      <c r="CE21" t="s">
        <v>162</v>
      </c>
      <c r="CG21" s="16"/>
      <c r="CO21" s="16"/>
      <c r="CP21" s="30" t="s">
        <v>77</v>
      </c>
      <c r="CQ21" s="16"/>
      <c r="CR21" s="16"/>
      <c r="CS21" s="16"/>
      <c r="CT21" s="16"/>
      <c r="CU21" s="16"/>
      <c r="CV21" s="16"/>
      <c r="CW21" s="16"/>
      <c r="CX21" s="30" t="s">
        <v>136</v>
      </c>
    </row>
    <row r="22" spans="1:108" x14ac:dyDescent="0.2">
      <c r="A22" s="3"/>
      <c r="B22" s="3"/>
      <c r="C22" s="3"/>
      <c r="D22" s="6"/>
      <c r="E22" s="6"/>
      <c r="F22" s="4" t="s">
        <v>114</v>
      </c>
      <c r="G22" s="6" t="s">
        <v>25</v>
      </c>
      <c r="H22" s="12" t="s">
        <v>57</v>
      </c>
      <c r="I22" s="3"/>
      <c r="J22" s="17">
        <v>1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D22" s="15">
        <v>1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6"/>
      <c r="BW22" s="17">
        <v>1</v>
      </c>
      <c r="BX22" s="17">
        <v>0</v>
      </c>
      <c r="BY22" s="17">
        <v>1</v>
      </c>
      <c r="BZ22" s="16"/>
      <c r="CA22" s="67">
        <v>0</v>
      </c>
      <c r="CB22" s="16"/>
      <c r="CC22" s="16"/>
      <c r="CD22" s="16"/>
      <c r="CE22" s="28">
        <v>0</v>
      </c>
      <c r="CG22" s="16"/>
      <c r="CH22" s="16" t="s">
        <v>78</v>
      </c>
      <c r="CI22" s="16" t="s">
        <v>79</v>
      </c>
      <c r="CJ22" s="37" t="s">
        <v>80</v>
      </c>
      <c r="CO22" s="16"/>
      <c r="CP22" s="20" cm="1">
        <f t="array" ref="CP22:CV43">TRANSPOSE(AG57:BB63)-MMULT(J22:AE43,TRANSPOSE(J57:AE63))</f>
        <v>0</v>
      </c>
      <c r="CQ22" s="21">
        <v>0</v>
      </c>
      <c r="CR22" s="21">
        <v>0</v>
      </c>
      <c r="CS22" s="21">
        <v>0</v>
      </c>
      <c r="CT22" s="21">
        <v>0</v>
      </c>
      <c r="CU22" s="22">
        <v>0</v>
      </c>
      <c r="CV22" s="22">
        <v>0</v>
      </c>
      <c r="CW22" s="16"/>
      <c r="CX22" s="20" cm="1">
        <f t="array" ref="CX22:DD37">TRANSPOSE(_xlfn.ANCHORARRAY(BD73)-BD81:BS87)</f>
        <v>5.5511151231257827E-17</v>
      </c>
      <c r="CY22" s="21">
        <v>1.1102230246251565E-16</v>
      </c>
      <c r="CZ22" s="21">
        <v>5.5511151231257827E-17</v>
      </c>
      <c r="DA22" s="21">
        <v>1.1102230246251565E-16</v>
      </c>
      <c r="DB22" s="21">
        <v>-1.1102230246251565E-16</v>
      </c>
      <c r="DC22" s="22">
        <v>1.1102230246251565E-16</v>
      </c>
      <c r="DD22">
        <v>0</v>
      </c>
    </row>
    <row r="23" spans="1:108" x14ac:dyDescent="0.2">
      <c r="A23" s="3"/>
      <c r="B23" s="3"/>
      <c r="C23" s="3"/>
      <c r="D23" s="6"/>
      <c r="E23" s="6"/>
      <c r="F23" s="4" t="s">
        <v>115</v>
      </c>
      <c r="G23" s="6" t="s">
        <v>37</v>
      </c>
      <c r="H23" s="12" t="s">
        <v>57</v>
      </c>
      <c r="I23" s="3"/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D23" s="15">
        <v>0</v>
      </c>
      <c r="BE23" s="15">
        <v>1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6"/>
      <c r="BW23" s="17">
        <v>0</v>
      </c>
      <c r="BX23" s="17">
        <v>0</v>
      </c>
      <c r="BY23" s="17">
        <v>1</v>
      </c>
      <c r="BZ23" s="16"/>
      <c r="CA23" s="67">
        <v>0</v>
      </c>
      <c r="CB23" s="16"/>
      <c r="CC23" s="16"/>
      <c r="CD23" s="16"/>
      <c r="CE23" s="16" t="s">
        <v>161</v>
      </c>
      <c r="CG23" s="16"/>
      <c r="CH23" s="38">
        <f>SUM(MMULT(TRANSPOSE(_xlfn.ANCHORARRAY(M73)),_xlfn.ANCHORARRAY(AG81)))</f>
        <v>3925.6785962499998</v>
      </c>
      <c r="CI23" s="38" cm="1">
        <f t="array" ref="CI23">MMULT(BD46:BU46,TRANSPOSE(BD89:BU89))+CE22*CE24</f>
        <v>8607.6780399999989</v>
      </c>
      <c r="CJ23" s="39">
        <f>CH23+CI23</f>
        <v>12533.356636249999</v>
      </c>
      <c r="CO23" s="16"/>
      <c r="CP23" s="23">
        <v>0</v>
      </c>
      <c r="CQ23" s="16">
        <v>0</v>
      </c>
      <c r="CR23" s="16">
        <v>0</v>
      </c>
      <c r="CS23" s="16">
        <v>0</v>
      </c>
      <c r="CT23" s="16">
        <v>0</v>
      </c>
      <c r="CU23" s="24">
        <v>0</v>
      </c>
      <c r="CV23" s="24">
        <v>0</v>
      </c>
      <c r="CW23" s="16"/>
      <c r="CX23" s="23">
        <v>0</v>
      </c>
      <c r="CY23" s="16">
        <v>9.2666799999999991</v>
      </c>
      <c r="CZ23" s="16">
        <v>0</v>
      </c>
      <c r="DA23" s="16">
        <v>0</v>
      </c>
      <c r="DB23" s="16">
        <v>6.5666799999999999</v>
      </c>
      <c r="DC23" s="24">
        <v>0</v>
      </c>
      <c r="DD23">
        <v>3.6666799999999995</v>
      </c>
    </row>
    <row r="24" spans="1:108" x14ac:dyDescent="0.2">
      <c r="A24" s="3"/>
      <c r="B24" s="3"/>
      <c r="C24" s="3"/>
      <c r="D24" s="6"/>
      <c r="E24" s="6"/>
      <c r="F24" s="4" t="s">
        <v>116</v>
      </c>
      <c r="G24" s="6" t="s">
        <v>38</v>
      </c>
      <c r="H24" s="12" t="s">
        <v>57</v>
      </c>
      <c r="I24" s="3"/>
      <c r="J24" s="17">
        <v>0</v>
      </c>
      <c r="K24" s="17">
        <v>0</v>
      </c>
      <c r="L24" s="17">
        <v>-1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15">
        <v>0</v>
      </c>
      <c r="BE24" s="15">
        <v>1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6"/>
      <c r="BW24" s="17">
        <v>-1</v>
      </c>
      <c r="BX24" s="17">
        <v>0</v>
      </c>
      <c r="BY24" s="17">
        <v>0</v>
      </c>
      <c r="BZ24" s="16"/>
      <c r="CA24" s="67">
        <v>0</v>
      </c>
      <c r="CB24" s="16"/>
      <c r="CC24" s="16"/>
      <c r="CD24" s="16"/>
      <c r="CE24" s="16">
        <v>10000</v>
      </c>
      <c r="CG24" s="16"/>
      <c r="CO24" s="16"/>
      <c r="CP24" s="23">
        <v>0</v>
      </c>
      <c r="CQ24" s="16">
        <v>0</v>
      </c>
      <c r="CR24" s="16">
        <v>0</v>
      </c>
      <c r="CS24" s="16">
        <v>0</v>
      </c>
      <c r="CT24" s="16">
        <v>0</v>
      </c>
      <c r="CU24" s="24">
        <v>0</v>
      </c>
      <c r="CV24" s="24">
        <v>0</v>
      </c>
      <c r="CW24" s="16"/>
      <c r="CX24" s="23">
        <v>0</v>
      </c>
      <c r="CY24" s="16">
        <v>0</v>
      </c>
      <c r="CZ24" s="16">
        <v>0</v>
      </c>
      <c r="DA24" s="16">
        <v>0</v>
      </c>
      <c r="DB24" s="16">
        <v>0</v>
      </c>
      <c r="DC24" s="24">
        <v>0</v>
      </c>
      <c r="DD24">
        <v>0</v>
      </c>
    </row>
    <row r="25" spans="1:108" x14ac:dyDescent="0.2">
      <c r="A25" s="3"/>
      <c r="B25" s="3"/>
      <c r="C25" s="3"/>
      <c r="D25" s="6"/>
      <c r="E25" s="6"/>
      <c r="F25" s="4" t="s">
        <v>117</v>
      </c>
      <c r="G25" s="6" t="s">
        <v>39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1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1</v>
      </c>
      <c r="BU25" s="15">
        <v>0</v>
      </c>
      <c r="BV25" s="16"/>
      <c r="BW25" s="17">
        <v>1</v>
      </c>
      <c r="BX25" s="17">
        <v>0</v>
      </c>
      <c r="BY25" s="17">
        <v>1</v>
      </c>
      <c r="BZ25" s="16"/>
      <c r="CA25" s="67">
        <v>0</v>
      </c>
      <c r="CB25" s="16"/>
      <c r="CC25" s="16"/>
      <c r="CD25" s="16"/>
      <c r="CE25" s="16"/>
      <c r="CG25" s="6"/>
      <c r="CO25" s="16"/>
      <c r="CP25" s="23">
        <v>0</v>
      </c>
      <c r="CQ25" s="16">
        <v>0</v>
      </c>
      <c r="CR25" s="16">
        <v>0</v>
      </c>
      <c r="CS25" s="16">
        <v>0</v>
      </c>
      <c r="CT25" s="16">
        <v>0</v>
      </c>
      <c r="CU25" s="24">
        <v>0</v>
      </c>
      <c r="CV25" s="24">
        <v>0</v>
      </c>
      <c r="CW25" s="16"/>
      <c r="CX25" s="23">
        <v>0.70505019999999963</v>
      </c>
      <c r="CY25" s="16">
        <v>3.1050502</v>
      </c>
      <c r="CZ25" s="16">
        <v>0</v>
      </c>
      <c r="DA25" s="16">
        <v>6.7050501999999996</v>
      </c>
      <c r="DB25" s="16">
        <v>6.7050501999999996</v>
      </c>
      <c r="DC25" s="24">
        <v>5.7050501999999996</v>
      </c>
      <c r="DD25">
        <v>4.7050501999999996</v>
      </c>
    </row>
    <row r="26" spans="1:108" x14ac:dyDescent="0.2">
      <c r="A26" s="3"/>
      <c r="B26" s="3"/>
      <c r="C26" s="3"/>
      <c r="D26" s="6"/>
      <c r="E26" s="6"/>
      <c r="F26" s="4" t="s">
        <v>118</v>
      </c>
      <c r="G26" s="6" t="s">
        <v>40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D26" s="15">
        <v>0</v>
      </c>
      <c r="BE26" s="15">
        <v>0</v>
      </c>
      <c r="BF26" s="15">
        <v>1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W26" s="17">
        <v>0</v>
      </c>
      <c r="BX26" s="17">
        <v>1</v>
      </c>
      <c r="BY26" s="17">
        <v>0</v>
      </c>
      <c r="CA26" s="67">
        <v>0</v>
      </c>
      <c r="CG26" s="6"/>
      <c r="CO26" s="16"/>
      <c r="CP26" s="23">
        <v>0</v>
      </c>
      <c r="CQ26" s="16">
        <v>0</v>
      </c>
      <c r="CR26" s="16">
        <v>0</v>
      </c>
      <c r="CS26" s="16">
        <v>0</v>
      </c>
      <c r="CT26" s="16">
        <v>0</v>
      </c>
      <c r="CU26" s="24">
        <v>0</v>
      </c>
      <c r="CV26" s="24">
        <v>0</v>
      </c>
      <c r="CW26" s="16"/>
      <c r="CX26" s="23">
        <v>0</v>
      </c>
      <c r="CY26" s="16">
        <v>2</v>
      </c>
      <c r="CZ26" s="16">
        <v>0</v>
      </c>
      <c r="DA26" s="16">
        <v>5</v>
      </c>
      <c r="DB26" s="16">
        <v>5</v>
      </c>
      <c r="DC26" s="24">
        <v>5</v>
      </c>
      <c r="DD26">
        <v>5</v>
      </c>
    </row>
    <row r="27" spans="1:108" x14ac:dyDescent="0.2">
      <c r="A27" s="3"/>
      <c r="B27" s="3"/>
      <c r="C27" s="3"/>
      <c r="D27" s="6"/>
      <c r="E27" s="6"/>
      <c r="F27" s="4" t="s">
        <v>119</v>
      </c>
      <c r="G27" s="6" t="s">
        <v>41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W27" s="17">
        <v>0</v>
      </c>
      <c r="BX27" s="17">
        <v>0</v>
      </c>
      <c r="BY27" s="17">
        <v>0</v>
      </c>
      <c r="CA27" s="67">
        <v>0</v>
      </c>
      <c r="CG27" s="6"/>
      <c r="CO27" s="16"/>
      <c r="CP27" s="23">
        <v>0</v>
      </c>
      <c r="CQ27" s="16">
        <v>0</v>
      </c>
      <c r="CR27" s="16">
        <v>0</v>
      </c>
      <c r="CS27" s="16">
        <v>0</v>
      </c>
      <c r="CT27" s="16">
        <v>0</v>
      </c>
      <c r="CU27" s="24">
        <v>0</v>
      </c>
      <c r="CV27" s="24">
        <v>0</v>
      </c>
      <c r="CW27" s="16"/>
      <c r="CX27" s="23">
        <v>0</v>
      </c>
      <c r="CY27" s="16">
        <v>0</v>
      </c>
      <c r="CZ27" s="16">
        <v>0</v>
      </c>
      <c r="DA27" s="16">
        <v>0</v>
      </c>
      <c r="DB27" s="16">
        <v>0</v>
      </c>
      <c r="DC27" s="24">
        <v>0</v>
      </c>
      <c r="DD27">
        <v>0</v>
      </c>
    </row>
    <row r="28" spans="1:108" x14ac:dyDescent="0.2">
      <c r="A28" s="3"/>
      <c r="B28" s="3"/>
      <c r="C28" s="3"/>
      <c r="D28" s="6"/>
      <c r="E28" s="6"/>
      <c r="F28" s="4" t="s">
        <v>120</v>
      </c>
      <c r="G28" s="6" t="s">
        <v>29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D28" s="15">
        <v>0</v>
      </c>
      <c r="BE28" s="15">
        <v>0</v>
      </c>
      <c r="BF28" s="15">
        <v>0</v>
      </c>
      <c r="BG28" s="15">
        <v>1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W28" s="17">
        <v>0</v>
      </c>
      <c r="BX28" s="17">
        <v>1</v>
      </c>
      <c r="BY28" s="17">
        <v>0</v>
      </c>
      <c r="CA28" s="67">
        <v>0</v>
      </c>
      <c r="CG28" s="6"/>
      <c r="CO28" s="16"/>
      <c r="CP28" s="23">
        <v>0</v>
      </c>
      <c r="CQ28" s="16">
        <v>0</v>
      </c>
      <c r="CR28" s="16">
        <v>0</v>
      </c>
      <c r="CS28" s="16">
        <v>0</v>
      </c>
      <c r="CT28" s="16">
        <v>0</v>
      </c>
      <c r="CU28" s="24">
        <v>0</v>
      </c>
      <c r="CV28" s="24">
        <v>0</v>
      </c>
      <c r="CW28" s="16"/>
      <c r="CX28" s="23">
        <v>5</v>
      </c>
      <c r="CY28" s="16">
        <v>5</v>
      </c>
      <c r="CZ28" s="16">
        <v>5</v>
      </c>
      <c r="DA28" s="16">
        <v>4</v>
      </c>
      <c r="DB28" s="16">
        <v>0</v>
      </c>
      <c r="DC28" s="24">
        <v>4</v>
      </c>
      <c r="DD28">
        <v>0</v>
      </c>
    </row>
    <row r="29" spans="1:108" x14ac:dyDescent="0.2">
      <c r="A29" s="3"/>
      <c r="B29" s="3"/>
      <c r="C29" s="3"/>
      <c r="D29" s="6"/>
      <c r="E29" s="6"/>
      <c r="F29" s="4" t="s">
        <v>121</v>
      </c>
      <c r="G29" s="6" t="s">
        <v>142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W29" s="17">
        <v>0</v>
      </c>
      <c r="BX29" s="17">
        <v>1</v>
      </c>
      <c r="BY29" s="17">
        <v>0</v>
      </c>
      <c r="CA29" s="67">
        <v>0</v>
      </c>
      <c r="CG29" s="6"/>
      <c r="CO29" s="16"/>
      <c r="CP29" s="23">
        <v>0</v>
      </c>
      <c r="CQ29" s="16">
        <v>0</v>
      </c>
      <c r="CR29" s="16">
        <v>0</v>
      </c>
      <c r="CS29" s="16">
        <v>0</v>
      </c>
      <c r="CT29" s="16">
        <v>0</v>
      </c>
      <c r="CU29" s="24">
        <v>0</v>
      </c>
      <c r="CV29" s="24">
        <v>0</v>
      </c>
      <c r="CW29" s="16"/>
      <c r="CX29" s="23">
        <v>0</v>
      </c>
      <c r="CY29" s="16">
        <v>0</v>
      </c>
      <c r="CZ29" s="16">
        <v>0</v>
      </c>
      <c r="DA29" s="16">
        <v>0</v>
      </c>
      <c r="DB29" s="16">
        <v>0</v>
      </c>
      <c r="DC29" s="24">
        <v>0</v>
      </c>
      <c r="DD29">
        <v>0</v>
      </c>
    </row>
    <row r="30" spans="1:108" x14ac:dyDescent="0.2">
      <c r="A30" s="3"/>
      <c r="B30" s="3"/>
      <c r="C30" s="3"/>
      <c r="D30" s="6"/>
      <c r="E30" s="6"/>
      <c r="F30" s="4" t="s">
        <v>199</v>
      </c>
      <c r="G30" s="6" t="s">
        <v>30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W30" s="17">
        <v>0</v>
      </c>
      <c r="BX30" s="17">
        <v>0</v>
      </c>
      <c r="BY30" s="17">
        <v>0</v>
      </c>
      <c r="CA30" s="67">
        <v>0</v>
      </c>
      <c r="CG30" s="6"/>
      <c r="CO30" s="16"/>
      <c r="CP30" s="23">
        <v>0</v>
      </c>
      <c r="CQ30" s="16">
        <v>0</v>
      </c>
      <c r="CR30" s="16">
        <v>0</v>
      </c>
      <c r="CS30" s="16">
        <v>0</v>
      </c>
      <c r="CT30" s="16">
        <v>0</v>
      </c>
      <c r="CU30" s="24">
        <v>0</v>
      </c>
      <c r="CV30" s="24">
        <v>0</v>
      </c>
      <c r="CW30" s="16"/>
      <c r="CX30" s="23">
        <v>1.5</v>
      </c>
      <c r="CY30" s="16">
        <v>1</v>
      </c>
      <c r="CZ30" s="16">
        <v>0</v>
      </c>
      <c r="DA30" s="16">
        <v>1.5</v>
      </c>
      <c r="DB30" s="16">
        <v>1</v>
      </c>
      <c r="DC30" s="24">
        <v>0</v>
      </c>
      <c r="DD30">
        <v>0</v>
      </c>
    </row>
    <row r="31" spans="1:108" x14ac:dyDescent="0.2">
      <c r="A31" s="3"/>
      <c r="B31" s="3"/>
      <c r="C31" s="3"/>
      <c r="D31" s="6"/>
      <c r="E31" s="6"/>
      <c r="F31" s="4" t="s">
        <v>122</v>
      </c>
      <c r="G31" s="6" t="s">
        <v>31</v>
      </c>
      <c r="H31" s="12" t="s">
        <v>57</v>
      </c>
      <c r="I31" s="3"/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1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1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W31" s="17">
        <v>0</v>
      </c>
      <c r="BX31" s="17">
        <v>0</v>
      </c>
      <c r="BY31" s="17">
        <v>0</v>
      </c>
      <c r="CA31" s="67">
        <v>0</v>
      </c>
      <c r="CG31" s="6"/>
      <c r="CO31" s="16"/>
      <c r="CP31" s="23">
        <v>0</v>
      </c>
      <c r="CQ31" s="16">
        <v>0</v>
      </c>
      <c r="CR31" s="16">
        <v>0</v>
      </c>
      <c r="CS31" s="16">
        <v>0</v>
      </c>
      <c r="CT31" s="16">
        <v>0</v>
      </c>
      <c r="CU31" s="24">
        <v>0</v>
      </c>
      <c r="CV31" s="24">
        <v>0</v>
      </c>
      <c r="CW31" s="16"/>
      <c r="CX31" s="23">
        <v>9990.4722222</v>
      </c>
      <c r="CY31" s="16">
        <v>9992.3888889000009</v>
      </c>
      <c r="CZ31" s="16">
        <v>9987.4388330000002</v>
      </c>
      <c r="DA31" s="16">
        <v>9997.1388889000009</v>
      </c>
      <c r="DB31" s="16">
        <v>9996.3888889000009</v>
      </c>
      <c r="DC31" s="24">
        <v>9993.7777778</v>
      </c>
      <c r="DD31">
        <v>9992.6666667000009</v>
      </c>
    </row>
    <row r="32" spans="1:108" x14ac:dyDescent="0.2">
      <c r="A32" s="3"/>
      <c r="B32" s="3"/>
      <c r="C32" s="3"/>
      <c r="D32" s="6"/>
      <c r="E32" s="6"/>
      <c r="F32" s="4" t="s">
        <v>123</v>
      </c>
      <c r="G32" s="6" t="s">
        <v>32</v>
      </c>
      <c r="H32" s="12" t="s">
        <v>57</v>
      </c>
      <c r="I32" s="3"/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1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W32" s="17">
        <v>0</v>
      </c>
      <c r="BX32" s="17">
        <v>0</v>
      </c>
      <c r="BY32" s="17">
        <v>0</v>
      </c>
      <c r="CA32" s="67">
        <v>0</v>
      </c>
      <c r="CG32" s="6"/>
      <c r="CO32" s="16"/>
      <c r="CP32" s="23">
        <v>0</v>
      </c>
      <c r="CQ32" s="16">
        <v>0</v>
      </c>
      <c r="CR32" s="16">
        <v>0</v>
      </c>
      <c r="CS32" s="16">
        <v>0</v>
      </c>
      <c r="CT32" s="16">
        <v>0</v>
      </c>
      <c r="CU32" s="24">
        <v>0</v>
      </c>
      <c r="CV32" s="24">
        <v>0</v>
      </c>
      <c r="CW32" s="16"/>
      <c r="CX32" s="33">
        <v>0</v>
      </c>
      <c r="CY32">
        <v>0</v>
      </c>
      <c r="CZ32">
        <v>0</v>
      </c>
      <c r="DA32">
        <v>0</v>
      </c>
      <c r="DB32">
        <v>0</v>
      </c>
      <c r="DC32" s="34">
        <v>0.33331999999999962</v>
      </c>
      <c r="DD32">
        <v>0</v>
      </c>
    </row>
    <row r="33" spans="1:108" x14ac:dyDescent="0.2">
      <c r="A33" s="3"/>
      <c r="B33" s="3"/>
      <c r="C33" s="3"/>
      <c r="D33" s="6"/>
      <c r="E33" s="6"/>
      <c r="F33" s="4" t="s">
        <v>124</v>
      </c>
      <c r="G33" s="6" t="s">
        <v>33</v>
      </c>
      <c r="H33" s="12" t="s">
        <v>57</v>
      </c>
      <c r="I33" s="3"/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1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W33" s="17">
        <v>0</v>
      </c>
      <c r="BX33" s="17">
        <v>0</v>
      </c>
      <c r="BY33" s="17">
        <v>0</v>
      </c>
      <c r="CA33" s="67">
        <v>0</v>
      </c>
      <c r="CG33" s="6"/>
      <c r="CO33" s="16"/>
      <c r="CP33" s="23">
        <v>0</v>
      </c>
      <c r="CQ33" s="16">
        <v>0</v>
      </c>
      <c r="CR33" s="16">
        <v>0</v>
      </c>
      <c r="CS33" s="16">
        <v>0</v>
      </c>
      <c r="CT33" s="16">
        <v>0</v>
      </c>
      <c r="CU33" s="24">
        <v>0</v>
      </c>
      <c r="CV33" s="24">
        <v>0</v>
      </c>
      <c r="CW33" s="16"/>
      <c r="CX33" s="33">
        <v>22</v>
      </c>
      <c r="CY33">
        <v>22</v>
      </c>
      <c r="CZ33">
        <v>22</v>
      </c>
      <c r="DA33">
        <v>22</v>
      </c>
      <c r="DB33">
        <v>22</v>
      </c>
      <c r="DC33" s="34">
        <v>22</v>
      </c>
      <c r="DD33">
        <v>22</v>
      </c>
    </row>
    <row r="34" spans="1:108" x14ac:dyDescent="0.2">
      <c r="A34" s="3"/>
      <c r="B34" s="3"/>
      <c r="C34" s="3"/>
      <c r="D34" s="6"/>
      <c r="E34" s="6"/>
      <c r="F34" s="4" t="s">
        <v>125</v>
      </c>
      <c r="G34" s="6" t="s">
        <v>34</v>
      </c>
      <c r="H34" s="12" t="s">
        <v>57</v>
      </c>
      <c r="I34" s="3"/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1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W34" s="17">
        <v>0</v>
      </c>
      <c r="BX34" s="17">
        <v>0</v>
      </c>
      <c r="BY34" s="17">
        <v>0</v>
      </c>
      <c r="CA34" s="67">
        <v>0</v>
      </c>
      <c r="CG34" s="6"/>
      <c r="CH34" s="16"/>
      <c r="CO34" s="16"/>
      <c r="CP34" s="23">
        <v>0</v>
      </c>
      <c r="CQ34" s="16">
        <v>0</v>
      </c>
      <c r="CR34" s="16">
        <v>0</v>
      </c>
      <c r="CS34" s="16">
        <v>0</v>
      </c>
      <c r="CT34" s="16">
        <v>0</v>
      </c>
      <c r="CU34" s="24">
        <v>0</v>
      </c>
      <c r="CV34" s="24">
        <v>0</v>
      </c>
      <c r="CW34" s="16"/>
      <c r="CX34" s="33">
        <v>488</v>
      </c>
      <c r="CY34">
        <v>500</v>
      </c>
      <c r="CZ34">
        <v>485</v>
      </c>
      <c r="DA34">
        <v>483</v>
      </c>
      <c r="DB34">
        <v>483</v>
      </c>
      <c r="DC34" s="34">
        <v>493.33332000000001</v>
      </c>
      <c r="DD34">
        <v>500</v>
      </c>
    </row>
    <row r="35" spans="1:108" x14ac:dyDescent="0.2">
      <c r="A35" s="3"/>
      <c r="B35" s="3"/>
      <c r="C35" s="3"/>
      <c r="D35" s="6"/>
      <c r="E35" s="6"/>
      <c r="F35" s="4" t="s">
        <v>141</v>
      </c>
      <c r="G35" s="6" t="s">
        <v>35</v>
      </c>
      <c r="H35" s="12" t="s">
        <v>57</v>
      </c>
      <c r="I35" s="3"/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W35" s="17">
        <v>0</v>
      </c>
      <c r="BX35" s="17">
        <v>0</v>
      </c>
      <c r="BY35" s="17">
        <v>0</v>
      </c>
      <c r="CA35" s="67">
        <v>0</v>
      </c>
      <c r="CG35" s="6"/>
      <c r="CH35" s="16"/>
      <c r="CL35" s="16"/>
      <c r="CM35" s="16"/>
      <c r="CN35" s="16"/>
      <c r="CO35" s="16"/>
      <c r="CP35" s="25">
        <v>0</v>
      </c>
      <c r="CQ35" s="26">
        <v>0</v>
      </c>
      <c r="CR35" s="26">
        <v>0</v>
      </c>
      <c r="CS35" s="26">
        <v>0</v>
      </c>
      <c r="CT35" s="26">
        <v>0</v>
      </c>
      <c r="CU35" s="27">
        <v>0</v>
      </c>
      <c r="CV35" s="27">
        <v>0</v>
      </c>
      <c r="CW35" s="16"/>
      <c r="CX35" s="23">
        <v>70</v>
      </c>
      <c r="CY35" s="16">
        <v>150</v>
      </c>
      <c r="CZ35" s="16">
        <v>50</v>
      </c>
      <c r="DA35" s="16">
        <v>50</v>
      </c>
      <c r="DB35" s="16">
        <v>50</v>
      </c>
      <c r="DC35" s="24">
        <v>105.55546699999999</v>
      </c>
      <c r="DD35">
        <v>150</v>
      </c>
    </row>
    <row r="36" spans="1:108" x14ac:dyDescent="0.2">
      <c r="A36" s="3"/>
      <c r="B36" s="3"/>
      <c r="C36" s="3"/>
      <c r="D36" s="6"/>
      <c r="E36" s="6"/>
      <c r="F36" s="4" t="s">
        <v>156</v>
      </c>
      <c r="G36" s="6" t="s">
        <v>191</v>
      </c>
      <c r="H36" s="12" t="s">
        <v>57</v>
      </c>
      <c r="I36" s="3"/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1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W36" s="17">
        <v>0</v>
      </c>
      <c r="BX36" s="17">
        <v>0</v>
      </c>
      <c r="BY36" s="17">
        <v>-1</v>
      </c>
      <c r="CA36" s="67">
        <v>-1</v>
      </c>
      <c r="CG36" s="16"/>
      <c r="CH36" s="16"/>
      <c r="CL36" s="16"/>
      <c r="CM36" s="16"/>
      <c r="CN36" s="16"/>
      <c r="CO36" s="16"/>
      <c r="CP36" s="23">
        <v>0</v>
      </c>
      <c r="CQ36" s="16">
        <v>0</v>
      </c>
      <c r="CR36" s="16">
        <v>0</v>
      </c>
      <c r="CS36" s="16">
        <v>0</v>
      </c>
      <c r="CT36" s="16">
        <v>0</v>
      </c>
      <c r="CU36" s="24">
        <v>0</v>
      </c>
      <c r="CV36" s="24">
        <v>0</v>
      </c>
      <c r="CW36" s="16"/>
      <c r="CX36" s="23">
        <v>180</v>
      </c>
      <c r="CY36" s="16">
        <v>200</v>
      </c>
      <c r="CZ36" s="16">
        <v>200</v>
      </c>
      <c r="DA36" s="16">
        <v>190</v>
      </c>
      <c r="DB36" s="16">
        <v>190</v>
      </c>
      <c r="DC36" s="24">
        <v>184.44453300000001</v>
      </c>
      <c r="DD36">
        <v>200</v>
      </c>
    </row>
    <row r="37" spans="1:108" x14ac:dyDescent="0.2">
      <c r="A37" s="3"/>
      <c r="B37" s="3"/>
      <c r="C37" s="3"/>
      <c r="D37" s="6"/>
      <c r="E37" s="6"/>
      <c r="F37" s="4" t="s">
        <v>184</v>
      </c>
      <c r="G37" s="6" t="s">
        <v>192</v>
      </c>
      <c r="H37" s="12" t="s">
        <v>57</v>
      </c>
      <c r="I37" s="3"/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1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1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W37" s="17">
        <v>0</v>
      </c>
      <c r="BX37" s="17">
        <v>0</v>
      </c>
      <c r="BY37" s="17">
        <v>0</v>
      </c>
      <c r="CA37" s="67">
        <v>-1</v>
      </c>
      <c r="CG37" s="16"/>
      <c r="CH37" s="16"/>
      <c r="CL37" s="16"/>
      <c r="CM37" s="16"/>
      <c r="CN37" s="16"/>
      <c r="CO37" s="16"/>
      <c r="CP37" s="23">
        <v>0</v>
      </c>
      <c r="CQ37" s="16">
        <v>0</v>
      </c>
      <c r="CR37" s="16">
        <v>0</v>
      </c>
      <c r="CS37" s="16">
        <v>0</v>
      </c>
      <c r="CT37" s="16">
        <v>0</v>
      </c>
      <c r="CU37" s="24">
        <v>0</v>
      </c>
      <c r="CV37" s="24">
        <v>0</v>
      </c>
      <c r="CW37" s="16"/>
      <c r="CX37" s="25">
        <v>99998.6</v>
      </c>
      <c r="CY37" s="26">
        <v>99999</v>
      </c>
      <c r="CZ37" s="26">
        <v>99999</v>
      </c>
      <c r="DA37" s="26">
        <v>99998.8</v>
      </c>
      <c r="DB37" s="26">
        <v>99998.8</v>
      </c>
      <c r="DC37" s="27">
        <v>99998.688890670004</v>
      </c>
      <c r="DD37">
        <v>99999</v>
      </c>
    </row>
    <row r="38" spans="1:108" x14ac:dyDescent="0.2">
      <c r="A38" s="3"/>
      <c r="B38" s="3"/>
      <c r="C38" s="3"/>
      <c r="D38" s="6"/>
      <c r="E38" s="6"/>
      <c r="F38" s="4" t="s">
        <v>185</v>
      </c>
      <c r="G38" s="6" t="s">
        <v>193</v>
      </c>
      <c r="H38" s="12" t="s">
        <v>57</v>
      </c>
      <c r="I38" s="3"/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1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W38" s="17">
        <v>0</v>
      </c>
      <c r="BX38" s="17">
        <v>0</v>
      </c>
      <c r="BY38" s="17">
        <v>0</v>
      </c>
      <c r="CA38" s="67">
        <v>1</v>
      </c>
      <c r="CG38" s="16"/>
      <c r="CH38" s="16"/>
      <c r="CL38" s="16"/>
      <c r="CM38" s="16"/>
      <c r="CN38" s="16"/>
      <c r="CO38" s="16"/>
      <c r="CP38" s="23">
        <v>0</v>
      </c>
      <c r="CQ38" s="16">
        <v>0</v>
      </c>
      <c r="CR38" s="16">
        <v>0</v>
      </c>
      <c r="CS38" s="16">
        <v>0</v>
      </c>
      <c r="CT38" s="16">
        <v>0</v>
      </c>
      <c r="CU38" s="24">
        <v>0</v>
      </c>
      <c r="CV38" s="24">
        <v>0</v>
      </c>
      <c r="CW38" s="16"/>
      <c r="CX38" s="16"/>
      <c r="CY38" s="16"/>
      <c r="CZ38" s="16"/>
      <c r="DA38" s="16"/>
      <c r="DB38" s="16"/>
      <c r="DC38" s="16"/>
    </row>
    <row r="39" spans="1:108" x14ac:dyDescent="0.2">
      <c r="A39" s="3"/>
      <c r="B39" s="3"/>
      <c r="C39" s="3"/>
      <c r="D39" s="6"/>
      <c r="E39" s="6"/>
      <c r="F39" s="4" t="s">
        <v>186</v>
      </c>
      <c r="G39" s="6" t="s">
        <v>194</v>
      </c>
      <c r="H39" s="12" t="s">
        <v>167</v>
      </c>
      <c r="I39" s="3"/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1</v>
      </c>
      <c r="BR39" s="15">
        <v>0</v>
      </c>
      <c r="BS39" s="15">
        <v>0</v>
      </c>
      <c r="BT39" s="15">
        <v>0</v>
      </c>
      <c r="BU39" s="15">
        <v>0</v>
      </c>
      <c r="BW39" s="17">
        <v>0</v>
      </c>
      <c r="BX39" s="17">
        <v>0</v>
      </c>
      <c r="BY39" s="17">
        <v>0</v>
      </c>
      <c r="CA39" s="67">
        <v>0</v>
      </c>
      <c r="CG39" s="16"/>
      <c r="CH39" s="16"/>
      <c r="CL39" s="16"/>
      <c r="CM39" s="16"/>
      <c r="CN39" s="16"/>
      <c r="CO39" s="16"/>
      <c r="CP39" s="23">
        <v>0</v>
      </c>
      <c r="CQ39" s="16">
        <v>0</v>
      </c>
      <c r="CR39" s="16">
        <v>0</v>
      </c>
      <c r="CS39" s="16">
        <v>0</v>
      </c>
      <c r="CT39" s="16">
        <v>0</v>
      </c>
      <c r="CU39" s="24">
        <v>0</v>
      </c>
      <c r="CV39" s="24">
        <v>0</v>
      </c>
      <c r="CW39" s="16"/>
      <c r="CX39" s="16"/>
      <c r="CY39" s="16"/>
      <c r="CZ39" s="16"/>
      <c r="DA39" s="16"/>
      <c r="DB39" s="16"/>
      <c r="DC39" s="16"/>
    </row>
    <row r="40" spans="1:108" x14ac:dyDescent="0.2">
      <c r="A40" s="3"/>
      <c r="B40" s="3"/>
      <c r="C40" s="3"/>
      <c r="D40" s="3"/>
      <c r="E40" s="6"/>
      <c r="F40" s="4" t="s">
        <v>187</v>
      </c>
      <c r="G40" s="6" t="s">
        <v>195</v>
      </c>
      <c r="H40" s="12" t="s">
        <v>167</v>
      </c>
      <c r="I40" s="3"/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</v>
      </c>
      <c r="AC40" s="17">
        <v>0</v>
      </c>
      <c r="AD40" s="17">
        <v>0</v>
      </c>
      <c r="AE40" s="17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1</v>
      </c>
      <c r="BS40" s="15">
        <v>0</v>
      </c>
      <c r="BT40" s="15">
        <v>0</v>
      </c>
      <c r="BU40" s="15">
        <v>0</v>
      </c>
      <c r="BW40" s="17">
        <v>0</v>
      </c>
      <c r="BX40" s="17">
        <v>0</v>
      </c>
      <c r="BY40" s="17">
        <v>0</v>
      </c>
      <c r="CA40" s="67">
        <v>0</v>
      </c>
      <c r="CG40" s="16"/>
      <c r="CH40" s="16"/>
      <c r="CL40" s="16"/>
      <c r="CM40" s="16"/>
      <c r="CN40" s="16"/>
      <c r="CO40" s="16"/>
      <c r="CP40" s="23">
        <v>0</v>
      </c>
      <c r="CQ40" s="16">
        <v>0</v>
      </c>
      <c r="CR40" s="16">
        <v>0</v>
      </c>
      <c r="CS40" s="16">
        <v>0</v>
      </c>
      <c r="CT40" s="16">
        <v>0</v>
      </c>
      <c r="CU40" s="24">
        <v>0</v>
      </c>
      <c r="CV40" s="24">
        <v>0</v>
      </c>
      <c r="CW40" s="16"/>
      <c r="CX40" s="16" t="s">
        <v>228</v>
      </c>
      <c r="CY40" s="16"/>
      <c r="CZ40" s="16"/>
      <c r="DA40" s="16"/>
      <c r="DB40" s="16"/>
      <c r="DC40" s="16"/>
    </row>
    <row r="41" spans="1:108" x14ac:dyDescent="0.2">
      <c r="A41" s="3"/>
      <c r="B41" s="3"/>
      <c r="C41" s="3"/>
      <c r="D41" s="3"/>
      <c r="E41" s="6"/>
      <c r="F41" s="4" t="s">
        <v>188</v>
      </c>
      <c r="G41" s="6" t="s">
        <v>196</v>
      </c>
      <c r="H41" s="12" t="s">
        <v>167</v>
      </c>
      <c r="I41" s="3"/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1</v>
      </c>
      <c r="AD41" s="17">
        <v>0</v>
      </c>
      <c r="AE41" s="17">
        <v>0</v>
      </c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1</v>
      </c>
      <c r="BR41" s="15">
        <v>0</v>
      </c>
      <c r="BS41" s="15">
        <v>0</v>
      </c>
      <c r="BT41" s="15">
        <v>0</v>
      </c>
      <c r="BU41" s="15">
        <v>0</v>
      </c>
      <c r="BW41" s="17">
        <v>0</v>
      </c>
      <c r="BX41" s="17">
        <v>0</v>
      </c>
      <c r="BY41" s="17">
        <v>0</v>
      </c>
      <c r="CA41" s="67">
        <v>0</v>
      </c>
      <c r="CG41" s="16"/>
      <c r="CH41" s="16"/>
      <c r="CL41" s="16"/>
      <c r="CM41" s="16"/>
      <c r="CN41" s="16"/>
      <c r="CO41" s="16"/>
      <c r="CP41" s="23">
        <v>0</v>
      </c>
      <c r="CQ41" s="16">
        <v>0</v>
      </c>
      <c r="CR41" s="16">
        <v>0</v>
      </c>
      <c r="CS41" s="16">
        <v>0</v>
      </c>
      <c r="CT41" s="16">
        <v>0</v>
      </c>
      <c r="CU41" s="24">
        <v>0</v>
      </c>
      <c r="CV41" s="24">
        <v>0</v>
      </c>
      <c r="CW41" s="16"/>
      <c r="CX41" s="16" cm="1">
        <f t="array" ref="CX41:DA41">BO89:BR89</f>
        <v>0</v>
      </c>
      <c r="CY41" s="16">
        <v>0</v>
      </c>
      <c r="CZ41" s="16">
        <v>0</v>
      </c>
      <c r="DA41" s="16">
        <v>0</v>
      </c>
      <c r="DB41" s="16"/>
      <c r="DC41" s="16"/>
    </row>
    <row r="42" spans="1:108" x14ac:dyDescent="0.2">
      <c r="A42" s="3"/>
      <c r="B42" s="3"/>
      <c r="C42" s="3"/>
      <c r="D42" s="3"/>
      <c r="E42" s="3"/>
      <c r="F42" s="4" t="s">
        <v>189</v>
      </c>
      <c r="G42" s="6" t="s">
        <v>197</v>
      </c>
      <c r="H42" s="12" t="s">
        <v>167</v>
      </c>
      <c r="I42" s="3"/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1</v>
      </c>
      <c r="AE42" s="17">
        <v>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1</v>
      </c>
      <c r="BS42" s="15">
        <v>0</v>
      </c>
      <c r="BT42" s="15">
        <v>0</v>
      </c>
      <c r="BU42" s="15">
        <v>0</v>
      </c>
      <c r="BW42" s="17">
        <v>0</v>
      </c>
      <c r="BX42" s="17">
        <v>0</v>
      </c>
      <c r="BY42" s="17">
        <v>0</v>
      </c>
      <c r="CA42" s="67">
        <v>0</v>
      </c>
      <c r="CL42" s="16"/>
      <c r="CM42" s="16"/>
      <c r="CN42" s="16"/>
      <c r="CP42" s="33">
        <v>0</v>
      </c>
      <c r="CQ42" s="16">
        <v>0</v>
      </c>
      <c r="CR42" s="16">
        <v>0</v>
      </c>
      <c r="CS42" s="16">
        <v>0</v>
      </c>
      <c r="CT42" s="16">
        <v>0</v>
      </c>
      <c r="CU42" s="24">
        <v>0</v>
      </c>
      <c r="CV42" s="24">
        <v>0</v>
      </c>
      <c r="CW42" s="42"/>
      <c r="CX42" s="42"/>
      <c r="CY42" s="5"/>
      <c r="CZ42" s="5"/>
      <c r="DA42" s="5"/>
      <c r="DB42" s="5"/>
      <c r="DC42" s="5"/>
    </row>
    <row r="43" spans="1:108" x14ac:dyDescent="0.2">
      <c r="A43" s="3"/>
      <c r="B43" s="3"/>
      <c r="C43" s="3"/>
      <c r="D43" s="3"/>
      <c r="E43" s="3"/>
      <c r="F43" s="4" t="s">
        <v>190</v>
      </c>
      <c r="G43" s="6" t="s">
        <v>198</v>
      </c>
      <c r="H43" s="12" t="s">
        <v>171</v>
      </c>
      <c r="I43" s="3"/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1</v>
      </c>
      <c r="BT43" s="15">
        <v>0</v>
      </c>
      <c r="BU43" s="15">
        <v>0</v>
      </c>
      <c r="BW43" s="17">
        <v>0</v>
      </c>
      <c r="BX43" s="17">
        <v>0</v>
      </c>
      <c r="BY43" s="17">
        <v>0</v>
      </c>
      <c r="CA43" s="67">
        <v>0</v>
      </c>
      <c r="CM43" s="16"/>
      <c r="CN43" s="16"/>
      <c r="CP43" s="35">
        <v>0</v>
      </c>
      <c r="CQ43" s="8">
        <v>0</v>
      </c>
      <c r="CR43" s="8">
        <v>0</v>
      </c>
      <c r="CS43" s="8">
        <v>0</v>
      </c>
      <c r="CT43" s="8">
        <v>0</v>
      </c>
      <c r="CU43" s="36">
        <v>0</v>
      </c>
      <c r="CV43" s="36">
        <v>0</v>
      </c>
      <c r="CW43" s="16"/>
      <c r="CY43" s="16"/>
      <c r="CZ43" s="16"/>
      <c r="DA43" s="16"/>
      <c r="DB43" s="16"/>
      <c r="DC43" s="16"/>
    </row>
    <row r="44" spans="1:108" x14ac:dyDescent="0.2">
      <c r="BN44" s="16"/>
      <c r="BO44" s="16"/>
      <c r="BP44" s="16"/>
      <c r="BQ44" s="16"/>
      <c r="BR44" s="16"/>
      <c r="BS44" s="16"/>
      <c r="CX44" s="13" t="s">
        <v>93</v>
      </c>
    </row>
    <row r="45" spans="1:108" x14ac:dyDescent="0.2">
      <c r="A45" s="3"/>
      <c r="B45" s="3"/>
      <c r="C45" s="3"/>
      <c r="D45" s="3"/>
      <c r="E45" s="3"/>
      <c r="F45" s="3"/>
      <c r="G45" s="6" t="s">
        <v>90</v>
      </c>
      <c r="H45" s="12" t="s">
        <v>211</v>
      </c>
      <c r="I45" s="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 t="s">
        <v>92</v>
      </c>
      <c r="AG45" s="17">
        <v>0</v>
      </c>
      <c r="AH45" s="17">
        <v>0.1</v>
      </c>
      <c r="AI45" s="17">
        <v>-0.05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0.3</v>
      </c>
      <c r="AU45" s="17">
        <v>0</v>
      </c>
      <c r="AV45" s="17">
        <v>0.5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1.8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CM45" s="16"/>
      <c r="CN45" s="16"/>
      <c r="CW45" s="46" t="s">
        <v>150</v>
      </c>
      <c r="CX45" s="16" cm="1">
        <f t="array" ref="CX45:DD47">TRANSPOSE(MMULT(AG57:BB63,BW22:BY43))</f>
        <v>0.33332333199999997</v>
      </c>
      <c r="CY45" s="16">
        <v>0.6</v>
      </c>
      <c r="CZ45" s="16">
        <v>0.33332333199999997</v>
      </c>
      <c r="DA45" s="16">
        <v>0.93335334000000003</v>
      </c>
      <c r="DB45" s="16">
        <v>0.9</v>
      </c>
      <c r="DC45" s="16">
        <v>0.6</v>
      </c>
      <c r="DD45">
        <v>0</v>
      </c>
    </row>
    <row r="46" spans="1:108" x14ac:dyDescent="0.2">
      <c r="A46" s="3"/>
      <c r="B46" s="3"/>
      <c r="C46" s="3"/>
      <c r="D46" s="3"/>
      <c r="E46" s="3"/>
      <c r="F46" s="3"/>
      <c r="G46" s="6" t="s">
        <v>94</v>
      </c>
      <c r="H46" s="12" t="s">
        <v>211</v>
      </c>
      <c r="I46" s="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BC46" s="16" t="s">
        <v>96</v>
      </c>
      <c r="BD46" s="19">
        <v>1000</v>
      </c>
      <c r="BE46" s="19">
        <v>100</v>
      </c>
      <c r="BF46" s="19">
        <v>2000</v>
      </c>
      <c r="BG46" s="19">
        <v>200</v>
      </c>
      <c r="BH46" s="19">
        <v>500</v>
      </c>
      <c r="BI46" s="19">
        <v>1000</v>
      </c>
      <c r="BJ46" s="19">
        <v>500</v>
      </c>
      <c r="BK46" s="19">
        <v>1000</v>
      </c>
      <c r="BL46" s="19">
        <v>500</v>
      </c>
      <c r="BM46" s="19">
        <v>0</v>
      </c>
      <c r="BN46" s="19">
        <v>1000</v>
      </c>
      <c r="BO46" s="19">
        <v>10000000</v>
      </c>
      <c r="BP46" s="19">
        <v>0</v>
      </c>
      <c r="BQ46" s="19">
        <f>30000/150</f>
        <v>200</v>
      </c>
      <c r="BR46" s="19">
        <v>125</v>
      </c>
      <c r="BS46" s="19">
        <v>0</v>
      </c>
      <c r="BT46" s="19">
        <v>2000</v>
      </c>
      <c r="BU46" s="19">
        <v>200</v>
      </c>
      <c r="CW46" t="s">
        <v>140</v>
      </c>
      <c r="CX46" s="16">
        <v>7</v>
      </c>
      <c r="CY46" s="16">
        <v>4.5999999999999996</v>
      </c>
      <c r="CZ46" s="16">
        <v>8.0002952000000001</v>
      </c>
      <c r="DA46" s="16">
        <v>1</v>
      </c>
      <c r="DB46" s="16">
        <v>1</v>
      </c>
      <c r="DC46" s="16">
        <v>2</v>
      </c>
      <c r="DD46">
        <v>3</v>
      </c>
    </row>
    <row r="47" spans="1:108" x14ac:dyDescent="0.2">
      <c r="A47" s="3"/>
      <c r="B47" s="3"/>
      <c r="C47" s="3"/>
      <c r="D47" s="3"/>
      <c r="E47" s="3"/>
      <c r="F47" s="3"/>
      <c r="G47" s="6" t="s">
        <v>98</v>
      </c>
      <c r="H47" s="12" t="s">
        <v>212</v>
      </c>
      <c r="I47" s="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BC47" s="16" t="s">
        <v>100</v>
      </c>
      <c r="BD47" s="19">
        <v>3</v>
      </c>
      <c r="BE47" s="19">
        <v>6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9999</v>
      </c>
      <c r="BN47" s="19">
        <v>7</v>
      </c>
      <c r="BO47" s="19">
        <v>22</v>
      </c>
      <c r="BP47" s="19">
        <v>100</v>
      </c>
      <c r="BQ47" s="19">
        <v>150</v>
      </c>
      <c r="BR47" s="19">
        <v>200</v>
      </c>
      <c r="BS47" s="19">
        <v>99999</v>
      </c>
      <c r="BT47" s="19">
        <v>1</v>
      </c>
      <c r="BU47" s="19">
        <v>1</v>
      </c>
      <c r="CW47" s="16" t="s">
        <v>220</v>
      </c>
      <c r="CX47" s="16">
        <v>10.000003331999999</v>
      </c>
      <c r="CY47" s="16">
        <v>8</v>
      </c>
      <c r="CZ47" s="16">
        <v>10.000003331999999</v>
      </c>
      <c r="DA47" s="16">
        <v>10.60003334</v>
      </c>
      <c r="DB47" s="16">
        <v>11</v>
      </c>
      <c r="DC47" s="16">
        <v>10.600000000000001</v>
      </c>
      <c r="DD47">
        <v>13</v>
      </c>
    </row>
    <row r="48" spans="1:108" x14ac:dyDescent="0.2">
      <c r="A48" s="3"/>
      <c r="B48" s="3"/>
      <c r="C48" s="3"/>
      <c r="D48" s="3"/>
      <c r="E48" s="3"/>
      <c r="F48" s="3"/>
      <c r="G48" s="3"/>
      <c r="H48" s="12"/>
      <c r="I48" s="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BC48" s="16"/>
      <c r="BD48" s="16" t="s">
        <v>101</v>
      </c>
      <c r="BE48" s="16"/>
      <c r="BF48" s="16"/>
      <c r="BG48" s="16"/>
      <c r="BH48" s="16"/>
      <c r="BI48" s="16"/>
      <c r="BJ48" s="16"/>
      <c r="BK48" s="16"/>
      <c r="BL48" s="16"/>
      <c r="BT48" s="30" t="s">
        <v>102</v>
      </c>
      <c r="BU48" s="30"/>
      <c r="BV48" s="16"/>
      <c r="BW48" s="13" t="s">
        <v>103</v>
      </c>
      <c r="CE48" s="13" t="s">
        <v>145</v>
      </c>
      <c r="CF48" t="s">
        <v>151</v>
      </c>
      <c r="CG48" s="13" t="s">
        <v>146</v>
      </c>
      <c r="CH48" t="s">
        <v>152</v>
      </c>
      <c r="CX48" s="16" t="s">
        <v>104</v>
      </c>
      <c r="CY48" s="16"/>
      <c r="CZ48" s="16"/>
      <c r="DA48" s="16"/>
      <c r="DB48" s="16"/>
      <c r="DC48" s="16"/>
    </row>
    <row r="49" spans="1:108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2"/>
      <c r="I49" s="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BC49" s="16"/>
      <c r="BD49" s="19">
        <v>0.1</v>
      </c>
      <c r="BE49" s="17">
        <v>1</v>
      </c>
      <c r="BF49" s="17">
        <v>1</v>
      </c>
      <c r="BG49" s="17">
        <v>1</v>
      </c>
      <c r="BH49" s="17">
        <v>1</v>
      </c>
      <c r="BI49" s="17">
        <v>1</v>
      </c>
      <c r="BJ49" s="17">
        <v>1</v>
      </c>
      <c r="BK49" s="17">
        <v>1</v>
      </c>
      <c r="BL49" s="17">
        <v>1</v>
      </c>
      <c r="BM49" s="17">
        <v>1</v>
      </c>
      <c r="BN49" s="17">
        <v>1</v>
      </c>
      <c r="BO49" s="17">
        <v>1</v>
      </c>
      <c r="BP49" s="17">
        <v>5</v>
      </c>
      <c r="BQ49" s="17">
        <v>1</v>
      </c>
      <c r="BR49" s="17">
        <v>1</v>
      </c>
      <c r="BS49" s="17">
        <v>1</v>
      </c>
      <c r="BT49" s="52" cm="1">
        <f t="array" ref="BT49:BU54">_xlfn.ANCHORARRAY(BH65)*CE49:CF54-MMULT(BW49:CB54,CH49:CI54)</f>
        <v>0.46667666800000002</v>
      </c>
      <c r="BU49" s="52">
        <v>0.5</v>
      </c>
      <c r="BV49" s="16"/>
      <c r="BW49" s="15">
        <v>1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E49" s="55">
        <v>1</v>
      </c>
      <c r="CF49" s="55">
        <v>1</v>
      </c>
      <c r="CG49" s="54">
        <v>0.9</v>
      </c>
      <c r="CH49" s="16" cm="1">
        <f t="array" ref="CH49:CH54">AJ57:AJ62</f>
        <v>3.3323331999999997E-2</v>
      </c>
      <c r="CI49" s="16" cm="1">
        <f t="array" ref="CI49:CI54">AN57:AN62</f>
        <v>0</v>
      </c>
      <c r="CW49" s="16"/>
      <c r="CX49" s="16" cm="1">
        <f t="array" ref="CX49:DC50">TRANSPOSE(_xlfn.ANCHORARRAY(BF65)-BT49:BU54)</f>
        <v>0.43332333200000001</v>
      </c>
      <c r="CY49" s="16">
        <v>0.43332333200000001</v>
      </c>
      <c r="CZ49" s="16">
        <v>0.46664666399999999</v>
      </c>
      <c r="DA49" s="16">
        <v>0.80000000400000004</v>
      </c>
      <c r="DB49" s="16">
        <v>0.80000000400000004</v>
      </c>
      <c r="DC49" s="16">
        <v>0.80000000400000004</v>
      </c>
    </row>
    <row r="50" spans="1:108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2"/>
      <c r="I50" s="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BC50" s="16"/>
      <c r="BD50" s="19">
        <v>0.2</v>
      </c>
      <c r="BE50" s="17">
        <v>1</v>
      </c>
      <c r="BF50" s="17">
        <v>1</v>
      </c>
      <c r="BG50" s="17">
        <v>1</v>
      </c>
      <c r="BH50" s="17">
        <v>1</v>
      </c>
      <c r="BI50" s="17">
        <v>1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7">
        <v>1</v>
      </c>
      <c r="BP50" s="17">
        <v>5</v>
      </c>
      <c r="BQ50" s="17">
        <v>1</v>
      </c>
      <c r="BR50" s="17">
        <v>1</v>
      </c>
      <c r="BS50" s="17">
        <v>1</v>
      </c>
      <c r="BT50" s="53">
        <v>0.46667666800000002</v>
      </c>
      <c r="BU50" s="53">
        <v>0.45</v>
      </c>
      <c r="BV50" s="16"/>
      <c r="BW50" s="15">
        <v>1</v>
      </c>
      <c r="BX50" s="15">
        <v>1</v>
      </c>
      <c r="BY50" s="15">
        <v>0</v>
      </c>
      <c r="BZ50" s="15">
        <v>0</v>
      </c>
      <c r="CA50" s="15">
        <v>0</v>
      </c>
      <c r="CB50" s="15">
        <v>0</v>
      </c>
      <c r="CE50" s="55">
        <v>1</v>
      </c>
      <c r="CF50" s="56">
        <f>CF49*$CG$49</f>
        <v>0.9</v>
      </c>
      <c r="CH50">
        <v>0</v>
      </c>
      <c r="CI50" s="16">
        <v>0</v>
      </c>
      <c r="CQ50" s="30"/>
      <c r="CR50" s="16"/>
      <c r="CS50" s="16"/>
      <c r="CT50" s="16"/>
      <c r="CU50" s="16"/>
      <c r="CV50" s="16"/>
      <c r="CW50" s="16"/>
      <c r="CX50" s="16">
        <v>0.49</v>
      </c>
      <c r="CY50" s="16">
        <v>0.54</v>
      </c>
      <c r="CZ50" s="16">
        <v>0.88024499999999994</v>
      </c>
      <c r="DA50" s="16">
        <v>0.92074499999999992</v>
      </c>
      <c r="DB50" s="16">
        <v>0.95719499999999991</v>
      </c>
      <c r="DC50" s="16">
        <v>0.99</v>
      </c>
    </row>
    <row r="51" spans="1:108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2"/>
      <c r="I51" s="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BC51" s="16"/>
      <c r="BD51" s="19">
        <v>0.1</v>
      </c>
      <c r="BE51" s="17">
        <v>1</v>
      </c>
      <c r="BF51" s="17">
        <v>1</v>
      </c>
      <c r="BG51" s="17">
        <v>1</v>
      </c>
      <c r="BH51" s="17">
        <v>1</v>
      </c>
      <c r="BI51" s="17">
        <v>1</v>
      </c>
      <c r="BJ51" s="17">
        <v>1</v>
      </c>
      <c r="BK51" s="17">
        <v>1</v>
      </c>
      <c r="BL51" s="17">
        <v>1</v>
      </c>
      <c r="BM51" s="17">
        <v>1</v>
      </c>
      <c r="BN51" s="17">
        <v>1</v>
      </c>
      <c r="BO51" s="17">
        <v>1</v>
      </c>
      <c r="BP51" s="17">
        <v>5</v>
      </c>
      <c r="BQ51" s="17">
        <v>1</v>
      </c>
      <c r="BR51" s="17">
        <v>1</v>
      </c>
      <c r="BS51" s="17">
        <v>1</v>
      </c>
      <c r="BT51" s="53">
        <v>0.43335333600000003</v>
      </c>
      <c r="BU51" s="53">
        <v>0.10975500000000005</v>
      </c>
      <c r="BV51" s="16"/>
      <c r="BW51" s="15">
        <v>1</v>
      </c>
      <c r="BX51" s="15">
        <v>1</v>
      </c>
      <c r="BY51" s="15">
        <v>1</v>
      </c>
      <c r="BZ51" s="15">
        <v>0</v>
      </c>
      <c r="CA51" s="15">
        <v>0</v>
      </c>
      <c r="CB51" s="15">
        <v>0</v>
      </c>
      <c r="CE51" s="55">
        <v>1</v>
      </c>
      <c r="CF51" s="56">
        <f>CF50*$CG$49</f>
        <v>0.81</v>
      </c>
      <c r="CH51">
        <v>3.3323331999999997E-2</v>
      </c>
      <c r="CI51" s="16">
        <v>0.29524499999999998</v>
      </c>
      <c r="CQ51" s="16"/>
      <c r="CR51" s="16"/>
      <c r="CS51" s="16"/>
      <c r="CT51" s="16"/>
      <c r="CU51" s="16"/>
      <c r="CV51" s="16"/>
      <c r="CW51" s="16"/>
      <c r="CX51" s="16" t="s">
        <v>105</v>
      </c>
      <c r="CY51" s="16"/>
      <c r="CZ51" s="16"/>
      <c r="DA51" s="16"/>
      <c r="DB51" s="16"/>
      <c r="DC51" s="16"/>
    </row>
    <row r="52" spans="1:108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2"/>
      <c r="I52" s="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BC52" s="16"/>
      <c r="BD52" s="19">
        <v>0.2</v>
      </c>
      <c r="BE52" s="17">
        <v>1</v>
      </c>
      <c r="BF52" s="17">
        <v>1</v>
      </c>
      <c r="BG52" s="17">
        <v>1</v>
      </c>
      <c r="BH52" s="17">
        <v>1</v>
      </c>
      <c r="BI52" s="17">
        <v>1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7">
        <v>1</v>
      </c>
      <c r="BP52" s="17">
        <v>5</v>
      </c>
      <c r="BQ52" s="17">
        <v>1</v>
      </c>
      <c r="BR52" s="17">
        <v>1</v>
      </c>
      <c r="BS52" s="17">
        <v>1</v>
      </c>
      <c r="BT52" s="53">
        <v>9.999999599999998E-2</v>
      </c>
      <c r="BU52" s="53">
        <v>6.9255000000000067E-2</v>
      </c>
      <c r="BV52" s="16"/>
      <c r="BW52" s="15">
        <v>1</v>
      </c>
      <c r="BX52" s="15">
        <v>1</v>
      </c>
      <c r="BY52" s="15">
        <v>1</v>
      </c>
      <c r="BZ52" s="15">
        <v>1</v>
      </c>
      <c r="CA52" s="15">
        <v>0</v>
      </c>
      <c r="CB52" s="15">
        <v>0</v>
      </c>
      <c r="CE52" s="55">
        <v>1</v>
      </c>
      <c r="CF52" s="56">
        <f>CF51*$CG$49</f>
        <v>0.72900000000000009</v>
      </c>
      <c r="CH52">
        <v>0.33335334</v>
      </c>
      <c r="CI52" s="16">
        <v>0</v>
      </c>
      <c r="CQ52" s="16"/>
      <c r="CR52" s="16"/>
      <c r="CS52" s="16"/>
      <c r="CT52" s="16"/>
      <c r="CU52" s="16"/>
      <c r="CV52" s="16"/>
      <c r="CX52" s="16" cm="1">
        <f t="array" ref="CX52:DC53">TRANSPOSE(_xlfn.ANCHORARRAY(BT49)-_xlfn.ANCHORARRAY(BD65))</f>
        <v>0.36667666799999998</v>
      </c>
      <c r="CY52" s="16">
        <v>0.36667666799999998</v>
      </c>
      <c r="CZ52" s="16">
        <v>0.33335333600000006</v>
      </c>
      <c r="DA52" s="16">
        <v>-4.0000000256501522E-9</v>
      </c>
      <c r="DB52" s="16">
        <v>-4.0000000256501522E-9</v>
      </c>
      <c r="DC52" s="16">
        <v>-4.0000000256501522E-9</v>
      </c>
    </row>
    <row r="53" spans="1:108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2"/>
      <c r="I53" s="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BC53" s="16"/>
      <c r="BD53" s="19">
        <v>0.3</v>
      </c>
      <c r="BE53" s="17">
        <v>1</v>
      </c>
      <c r="BF53" s="17">
        <v>1</v>
      </c>
      <c r="BG53" s="17">
        <v>1</v>
      </c>
      <c r="BH53" s="17">
        <v>1</v>
      </c>
      <c r="BI53" s="17">
        <v>1</v>
      </c>
      <c r="BJ53" s="17">
        <v>1</v>
      </c>
      <c r="BK53" s="17">
        <v>1</v>
      </c>
      <c r="BL53" s="17">
        <v>1</v>
      </c>
      <c r="BM53" s="17">
        <v>1</v>
      </c>
      <c r="BN53" s="17">
        <v>0</v>
      </c>
      <c r="BO53" s="17">
        <v>1</v>
      </c>
      <c r="BP53" s="17">
        <v>5</v>
      </c>
      <c r="BQ53" s="17">
        <v>1</v>
      </c>
      <c r="BR53" s="17">
        <v>1</v>
      </c>
      <c r="BS53" s="17">
        <v>1</v>
      </c>
      <c r="BT53" s="53">
        <v>9.999999599999998E-2</v>
      </c>
      <c r="BU53" s="53">
        <v>3.2805000000000084E-2</v>
      </c>
      <c r="BV53" s="16"/>
      <c r="BW53" s="15">
        <v>1</v>
      </c>
      <c r="BX53" s="15">
        <v>1</v>
      </c>
      <c r="BY53" s="15">
        <v>1</v>
      </c>
      <c r="BZ53" s="15">
        <v>1</v>
      </c>
      <c r="CA53" s="15">
        <v>1</v>
      </c>
      <c r="CB53" s="15">
        <v>0</v>
      </c>
      <c r="CE53" s="55">
        <v>1</v>
      </c>
      <c r="CF53" s="56">
        <f>CF52*$CG$49</f>
        <v>0.65610000000000013</v>
      </c>
      <c r="CH53">
        <v>0</v>
      </c>
      <c r="CI53" s="16">
        <v>0</v>
      </c>
      <c r="CQ53" s="16"/>
      <c r="CR53" s="16"/>
      <c r="CS53" s="16"/>
      <c r="CT53" s="16"/>
      <c r="CU53" s="16"/>
      <c r="CV53" s="16"/>
      <c r="CX53" s="16">
        <v>0.5</v>
      </c>
      <c r="CY53" s="16">
        <v>0.45</v>
      </c>
      <c r="CZ53" s="16">
        <v>0.10975500000000005</v>
      </c>
      <c r="DA53" s="16">
        <v>6.9255000000000067E-2</v>
      </c>
      <c r="DB53" s="16">
        <v>3.2805000000000084E-2</v>
      </c>
      <c r="DC53" s="16">
        <v>0</v>
      </c>
    </row>
    <row r="54" spans="1:108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2"/>
      <c r="I54" s="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BC54" s="16"/>
      <c r="BD54" s="19">
        <v>0.2</v>
      </c>
      <c r="BE54" s="17">
        <v>1</v>
      </c>
      <c r="BF54" s="17">
        <v>1</v>
      </c>
      <c r="BG54" s="17">
        <v>1</v>
      </c>
      <c r="BH54" s="17">
        <v>1</v>
      </c>
      <c r="BI54" s="17">
        <v>1</v>
      </c>
      <c r="BJ54" s="17">
        <v>1</v>
      </c>
      <c r="BK54" s="17">
        <v>1</v>
      </c>
      <c r="BL54" s="17">
        <v>1</v>
      </c>
      <c r="BM54" s="17">
        <v>1</v>
      </c>
      <c r="BN54" s="17">
        <v>1</v>
      </c>
      <c r="BO54" s="17">
        <v>1</v>
      </c>
      <c r="BP54" s="17">
        <v>5</v>
      </c>
      <c r="BQ54" s="17">
        <v>1</v>
      </c>
      <c r="BR54" s="17">
        <v>1</v>
      </c>
      <c r="BS54" s="17">
        <v>1</v>
      </c>
      <c r="BT54" s="53">
        <v>9.999999599999998E-2</v>
      </c>
      <c r="BU54" s="53">
        <v>0</v>
      </c>
      <c r="BV54" s="16"/>
      <c r="BW54" s="15">
        <v>1</v>
      </c>
      <c r="BX54" s="15">
        <v>1</v>
      </c>
      <c r="BY54" s="15">
        <v>1</v>
      </c>
      <c r="BZ54" s="15">
        <v>1</v>
      </c>
      <c r="CA54" s="15">
        <v>1</v>
      </c>
      <c r="CB54" s="15">
        <v>1</v>
      </c>
      <c r="CE54" s="55">
        <v>1</v>
      </c>
      <c r="CF54" s="56">
        <f>CF53*$CG$49</f>
        <v>0.59049000000000018</v>
      </c>
      <c r="CH54">
        <v>0</v>
      </c>
      <c r="CI54" s="16">
        <v>0</v>
      </c>
      <c r="CQ54" s="16"/>
      <c r="CR54" s="16"/>
      <c r="CS54" s="16"/>
      <c r="CT54" s="16"/>
      <c r="CU54" s="16"/>
      <c r="CV54" s="16"/>
      <c r="CX54" s="16" t="s">
        <v>106</v>
      </c>
      <c r="CY54" s="16"/>
      <c r="CZ54" s="16"/>
      <c r="DA54" s="16"/>
      <c r="DB54" s="16"/>
      <c r="DC54" s="16"/>
    </row>
    <row r="55" spans="1:108" x14ac:dyDescent="0.2">
      <c r="A55" s="3" t="s">
        <v>232</v>
      </c>
      <c r="B55" s="3" t="s">
        <v>233</v>
      </c>
      <c r="C55" s="3"/>
      <c r="D55" s="3"/>
      <c r="E55" s="3"/>
      <c r="F55" s="3"/>
      <c r="G55" s="3"/>
      <c r="H55" s="12"/>
      <c r="I55" s="3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BC55" s="16"/>
      <c r="BD55" s="19">
        <v>0</v>
      </c>
      <c r="BE55" s="17">
        <v>1</v>
      </c>
      <c r="BF55" s="17">
        <v>1</v>
      </c>
      <c r="BG55" s="17">
        <v>1</v>
      </c>
      <c r="BH55" s="17">
        <v>1</v>
      </c>
      <c r="BI55" s="17">
        <v>1</v>
      </c>
      <c r="BJ55" s="17">
        <v>1</v>
      </c>
      <c r="BK55" s="17">
        <v>1</v>
      </c>
      <c r="BL55" s="17">
        <v>1</v>
      </c>
      <c r="BM55" s="17">
        <v>1</v>
      </c>
      <c r="BN55" s="17">
        <v>0</v>
      </c>
      <c r="BO55" s="17">
        <v>1</v>
      </c>
      <c r="BP55" s="17">
        <v>5</v>
      </c>
      <c r="BQ55" s="17">
        <v>1</v>
      </c>
      <c r="BR55" s="17">
        <v>1</v>
      </c>
      <c r="BS55" s="17">
        <v>1</v>
      </c>
      <c r="CI55" s="16"/>
      <c r="CQ55" s="16"/>
      <c r="CR55" s="16"/>
      <c r="CS55" s="16"/>
      <c r="CT55" s="16"/>
      <c r="CU55" s="16"/>
      <c r="CV55" s="16"/>
      <c r="CX55" s="16" cm="1">
        <f t="array" ref="CX55:DD55">TRANSPOSE(BJ65:BJ71-AJ57:AJ63)</f>
        <v>0.56667666799999994</v>
      </c>
      <c r="CY55" s="16">
        <v>0.6</v>
      </c>
      <c r="CZ55" s="16">
        <v>0.56667666799999994</v>
      </c>
      <c r="DA55" s="16">
        <v>0.26664665999999998</v>
      </c>
      <c r="DB55" s="16">
        <v>0.6</v>
      </c>
      <c r="DC55" s="16">
        <v>0.6</v>
      </c>
      <c r="DD55">
        <v>0</v>
      </c>
    </row>
    <row r="56" spans="1:108" x14ac:dyDescent="0.2">
      <c r="A56" s="3"/>
      <c r="B56" s="3"/>
      <c r="C56" s="3"/>
      <c r="D56" s="3"/>
      <c r="E56" s="3"/>
      <c r="F56" s="3"/>
      <c r="G56" s="3"/>
      <c r="H56" s="12"/>
      <c r="I56" s="3"/>
      <c r="J56" s="30" t="s">
        <v>108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 t="s">
        <v>109</v>
      </c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30" t="s">
        <v>81</v>
      </c>
      <c r="BE56" t="s">
        <v>151</v>
      </c>
      <c r="BF56" s="30" t="s">
        <v>82</v>
      </c>
      <c r="BG56" t="s">
        <v>151</v>
      </c>
      <c r="BH56" s="30" t="s">
        <v>83</v>
      </c>
      <c r="BI56" t="s">
        <v>151</v>
      </c>
      <c r="BJ56" s="30" t="s">
        <v>84</v>
      </c>
      <c r="BK56" s="59" t="s">
        <v>151</v>
      </c>
      <c r="BL56" s="57" t="s">
        <v>85</v>
      </c>
      <c r="BM56" s="59" t="s">
        <v>151</v>
      </c>
      <c r="BN56" s="59"/>
      <c r="BO56" s="59" t="s">
        <v>213</v>
      </c>
      <c r="BP56" s="59" t="s">
        <v>214</v>
      </c>
      <c r="BQ56" s="59" t="s">
        <v>215</v>
      </c>
      <c r="BT56" s="16"/>
      <c r="BU56" s="30" t="s">
        <v>219</v>
      </c>
      <c r="BV56" s="16"/>
      <c r="BW56" s="13" t="s">
        <v>144</v>
      </c>
      <c r="CE56" s="61" t="s">
        <v>154</v>
      </c>
      <c r="CF56" s="31"/>
      <c r="CG56" s="31"/>
      <c r="CH56" s="31"/>
      <c r="CQ56" s="16"/>
      <c r="CR56" s="16"/>
      <c r="CS56" s="16"/>
      <c r="CT56" s="16"/>
      <c r="CU56" s="16"/>
      <c r="CV56" s="16"/>
      <c r="CX56" s="16" cm="1">
        <f t="array" ref="CX56:DD56">TRANSPOSE(BK65:BK71-AN57:AN63)</f>
        <v>0.8</v>
      </c>
      <c r="CY56" s="16">
        <v>0.8</v>
      </c>
      <c r="CZ56" s="16">
        <v>0.50475500000000006</v>
      </c>
      <c r="DA56" s="16">
        <v>0.8</v>
      </c>
      <c r="DB56" s="16">
        <v>0.8</v>
      </c>
      <c r="DC56" s="16">
        <v>0.8</v>
      </c>
      <c r="DD56">
        <v>0</v>
      </c>
    </row>
    <row r="57" spans="1:108" x14ac:dyDescent="0.2">
      <c r="A57" s="3" t="s">
        <v>1</v>
      </c>
      <c r="B57" s="3" t="s">
        <v>4</v>
      </c>
      <c r="C57" s="3"/>
      <c r="D57" s="3"/>
      <c r="E57" s="3"/>
      <c r="F57" s="3"/>
      <c r="G57" s="3" t="s">
        <v>110</v>
      </c>
      <c r="H57" s="12"/>
      <c r="I57" s="3"/>
      <c r="J57" s="28">
        <v>0.3</v>
      </c>
      <c r="K57" s="28">
        <v>16.666679999999999</v>
      </c>
      <c r="L57" s="28">
        <v>0</v>
      </c>
      <c r="M57" s="28">
        <v>3.3323331999999997E-2</v>
      </c>
      <c r="N57" s="28">
        <v>0</v>
      </c>
      <c r="O57" s="28">
        <v>0</v>
      </c>
      <c r="P57" s="28">
        <v>7</v>
      </c>
      <c r="Q57" s="28">
        <v>0</v>
      </c>
      <c r="R57" s="28">
        <v>5</v>
      </c>
      <c r="S57" s="28">
        <v>0</v>
      </c>
      <c r="T57" s="28">
        <v>0</v>
      </c>
      <c r="U57" s="28">
        <v>0</v>
      </c>
      <c r="V57" s="28">
        <v>0.5</v>
      </c>
      <c r="W57" s="28">
        <v>8.5277778000000009</v>
      </c>
      <c r="X57" s="28">
        <v>7</v>
      </c>
      <c r="Y57" s="28">
        <v>0</v>
      </c>
      <c r="Z57" s="28">
        <v>12</v>
      </c>
      <c r="AA57" s="28">
        <v>80</v>
      </c>
      <c r="AB57" s="28">
        <v>20</v>
      </c>
      <c r="AC57" s="28">
        <v>0</v>
      </c>
      <c r="AD57" s="28">
        <v>0</v>
      </c>
      <c r="AE57" s="28">
        <v>0.4</v>
      </c>
      <c r="AG57" s="28">
        <v>0.3</v>
      </c>
      <c r="AH57" s="28">
        <v>16.666679999999999</v>
      </c>
      <c r="AI57" s="28">
        <v>0</v>
      </c>
      <c r="AJ57" s="28">
        <v>3.3323331999999997E-2</v>
      </c>
      <c r="AK57" s="28">
        <v>0</v>
      </c>
      <c r="AL57" s="28">
        <v>0</v>
      </c>
      <c r="AM57" s="28">
        <v>7</v>
      </c>
      <c r="AN57" s="28">
        <v>0</v>
      </c>
      <c r="AO57" s="28">
        <v>5</v>
      </c>
      <c r="AP57" s="28">
        <v>0</v>
      </c>
      <c r="AQ57" s="28">
        <v>0</v>
      </c>
      <c r="AR57" s="28">
        <v>0</v>
      </c>
      <c r="AS57" s="28">
        <v>0.5</v>
      </c>
      <c r="AT57" s="28">
        <v>8.5277778000000009</v>
      </c>
      <c r="AU57" s="28">
        <v>7</v>
      </c>
      <c r="AV57" s="28">
        <v>0</v>
      </c>
      <c r="AW57" s="28">
        <v>12</v>
      </c>
      <c r="AX57" s="28">
        <v>80</v>
      </c>
      <c r="AY57" s="28">
        <v>20</v>
      </c>
      <c r="AZ57" s="28">
        <v>0</v>
      </c>
      <c r="BA57" s="28">
        <v>0</v>
      </c>
      <c r="BB57" s="28">
        <v>0.4</v>
      </c>
      <c r="BC57" s="16"/>
      <c r="BD57" s="17">
        <v>0.1</v>
      </c>
      <c r="BE57" s="17">
        <v>0</v>
      </c>
      <c r="BF57" s="17">
        <v>0.9</v>
      </c>
      <c r="BG57" s="17">
        <v>0.99</v>
      </c>
      <c r="BH57" s="17">
        <v>0.5</v>
      </c>
      <c r="BI57" s="17">
        <v>0.5</v>
      </c>
      <c r="BJ57" s="17">
        <v>0.6</v>
      </c>
      <c r="BK57" s="17">
        <v>0.8</v>
      </c>
      <c r="BL57" s="58">
        <v>-0.6</v>
      </c>
      <c r="BM57" s="58">
        <v>-0.8</v>
      </c>
      <c r="BO57" s="58">
        <v>0.1</v>
      </c>
      <c r="BP57" s="58">
        <v>0.9</v>
      </c>
      <c r="BQ57" s="58">
        <v>0.5</v>
      </c>
      <c r="BT57" s="16"/>
      <c r="BU57" s="52" cm="1">
        <f t="array" ref="BU57:BU62">BQ65:BQ70-MMULT(BW49:CB54,MMULT(AG57:BB62,CA22:CA43))</f>
        <v>45</v>
      </c>
      <c r="BV57" s="16"/>
      <c r="BW57" s="15">
        <v>1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E57" s="33" t="s">
        <v>153</v>
      </c>
      <c r="CG57" t="s">
        <v>155</v>
      </c>
      <c r="CQ57" s="16"/>
      <c r="CR57" s="16"/>
      <c r="CS57" s="16"/>
      <c r="CT57" s="16"/>
      <c r="CU57" s="16"/>
      <c r="CV57" s="16"/>
      <c r="CW57" s="16"/>
      <c r="CX57" s="16" t="s">
        <v>107</v>
      </c>
      <c r="CY57" s="16"/>
      <c r="CZ57" s="16"/>
      <c r="DA57" s="16"/>
      <c r="DB57" s="16"/>
      <c r="DC57" s="16"/>
    </row>
    <row r="58" spans="1:108" x14ac:dyDescent="0.2">
      <c r="A58" s="3" t="s">
        <v>1</v>
      </c>
      <c r="B58" s="3" t="s">
        <v>5</v>
      </c>
      <c r="C58" s="3"/>
      <c r="D58" s="3"/>
      <c r="E58" s="3"/>
      <c r="F58" s="3"/>
      <c r="G58" s="3"/>
      <c r="H58" s="12"/>
      <c r="I58" s="3"/>
      <c r="J58" s="28">
        <v>0.6</v>
      </c>
      <c r="K58" s="28">
        <v>7.4</v>
      </c>
      <c r="L58" s="28">
        <v>0</v>
      </c>
      <c r="M58" s="28">
        <v>0</v>
      </c>
      <c r="N58" s="28">
        <v>0</v>
      </c>
      <c r="O58" s="28">
        <v>0</v>
      </c>
      <c r="P58" s="28">
        <v>4.5999999999999996</v>
      </c>
      <c r="Q58" s="28">
        <v>0</v>
      </c>
      <c r="R58" s="28">
        <v>3</v>
      </c>
      <c r="S58" s="28">
        <v>0</v>
      </c>
      <c r="T58" s="28">
        <v>0</v>
      </c>
      <c r="U58" s="28">
        <v>0</v>
      </c>
      <c r="V58" s="28">
        <v>1</v>
      </c>
      <c r="W58" s="28">
        <v>6.6111110999999996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G58" s="28">
        <v>0.6</v>
      </c>
      <c r="AH58" s="28">
        <v>7.4</v>
      </c>
      <c r="AI58" s="28">
        <v>0</v>
      </c>
      <c r="AJ58" s="28">
        <v>0</v>
      </c>
      <c r="AK58" s="28">
        <v>0</v>
      </c>
      <c r="AL58" s="28">
        <v>0</v>
      </c>
      <c r="AM58" s="28">
        <v>4.5999999999999996</v>
      </c>
      <c r="AN58" s="28">
        <v>0</v>
      </c>
      <c r="AO58" s="28">
        <v>3</v>
      </c>
      <c r="AP58" s="28">
        <v>0</v>
      </c>
      <c r="AQ58" s="28">
        <v>0</v>
      </c>
      <c r="AR58" s="28">
        <v>0</v>
      </c>
      <c r="AS58" s="28">
        <v>1</v>
      </c>
      <c r="AT58" s="28">
        <v>6.6111110999999996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16"/>
      <c r="BD58" s="17">
        <v>0.1</v>
      </c>
      <c r="BE58" s="17">
        <v>0</v>
      </c>
      <c r="BF58" s="17">
        <v>0.9</v>
      </c>
      <c r="BG58" s="17">
        <v>0.99</v>
      </c>
      <c r="BH58" s="17">
        <v>0.5</v>
      </c>
      <c r="BI58" s="17">
        <v>0.5</v>
      </c>
      <c r="BJ58" s="17">
        <v>0.6</v>
      </c>
      <c r="BK58" s="17">
        <v>0.8</v>
      </c>
      <c r="BL58" s="58">
        <v>-0.6</v>
      </c>
      <c r="BM58" s="58">
        <v>-0.8</v>
      </c>
      <c r="BO58" s="58">
        <v>0.1</v>
      </c>
      <c r="BP58" s="58">
        <v>0.9</v>
      </c>
      <c r="BQ58" s="58">
        <v>0.5</v>
      </c>
      <c r="BT58" s="16"/>
      <c r="BU58" s="53">
        <v>45</v>
      </c>
      <c r="BV58" s="16"/>
      <c r="BW58" s="15">
        <v>1</v>
      </c>
      <c r="BX58" s="15">
        <v>1</v>
      </c>
      <c r="BY58" s="15">
        <v>0</v>
      </c>
      <c r="BZ58" s="15">
        <v>0</v>
      </c>
      <c r="CA58" s="15">
        <v>0</v>
      </c>
      <c r="CB58" s="15">
        <v>0</v>
      </c>
      <c r="CE58" s="33" cm="1">
        <f t="array" ref="CE58:CF63">_xlfn.ANCHORARRAY(BH65)*CE49:CF54</f>
        <v>0.5</v>
      </c>
      <c r="CF58">
        <v>0.5</v>
      </c>
      <c r="CG58" cm="1">
        <f t="array" ref="CG58:CH63">-MMULT(BW49:CB54,CH49:CI54)</f>
        <v>-3.3323331999999997E-2</v>
      </c>
      <c r="CH58">
        <v>0</v>
      </c>
      <c r="CM58" s="16"/>
      <c r="CN58" s="16"/>
      <c r="CQ58" s="16"/>
      <c r="CR58" s="16"/>
      <c r="CS58" s="16"/>
      <c r="CT58" s="16"/>
      <c r="CU58" s="16"/>
      <c r="CV58" s="16"/>
      <c r="CW58" s="16"/>
      <c r="CX58" s="16" cm="1">
        <f t="array" ref="CX58:DD58">TRANSPOSE(-BL65:BL71+AJ57:AJ63)</f>
        <v>0.63332333200000002</v>
      </c>
      <c r="CY58" s="16">
        <v>0.6</v>
      </c>
      <c r="CZ58" s="16">
        <v>0.63332333200000002</v>
      </c>
      <c r="DA58" s="16">
        <v>0.93335334000000003</v>
      </c>
      <c r="DB58" s="16">
        <v>0.6</v>
      </c>
      <c r="DC58" s="16">
        <v>0.6</v>
      </c>
      <c r="DD58">
        <v>0.6</v>
      </c>
    </row>
    <row r="59" spans="1:108" x14ac:dyDescent="0.2">
      <c r="A59" s="3" t="s">
        <v>1</v>
      </c>
      <c r="B59" s="3" t="s">
        <v>6</v>
      </c>
      <c r="C59" s="3"/>
      <c r="D59" s="3"/>
      <c r="E59" s="3"/>
      <c r="F59" s="3"/>
      <c r="G59" s="3"/>
      <c r="H59" s="12"/>
      <c r="I59" s="3"/>
      <c r="J59" s="28">
        <v>0.3</v>
      </c>
      <c r="K59" s="28">
        <v>16.666679999999999</v>
      </c>
      <c r="L59" s="28">
        <v>0</v>
      </c>
      <c r="M59" s="28">
        <v>3.3323331999999997E-2</v>
      </c>
      <c r="N59" s="28">
        <v>0</v>
      </c>
      <c r="O59" s="28">
        <v>0</v>
      </c>
      <c r="P59" s="28">
        <v>7.7050501999999996</v>
      </c>
      <c r="Q59" s="28">
        <v>0.29524499999999998</v>
      </c>
      <c r="R59" s="28">
        <v>5</v>
      </c>
      <c r="S59" s="28">
        <v>0</v>
      </c>
      <c r="T59" s="28">
        <v>0</v>
      </c>
      <c r="U59" s="28">
        <v>0</v>
      </c>
      <c r="V59" s="28">
        <v>2</v>
      </c>
      <c r="W59" s="28">
        <v>11.561166999999999</v>
      </c>
      <c r="X59" s="28">
        <v>7</v>
      </c>
      <c r="Y59" s="28">
        <v>0</v>
      </c>
      <c r="Z59" s="28">
        <v>15</v>
      </c>
      <c r="AA59" s="28">
        <v>100</v>
      </c>
      <c r="AB59" s="28">
        <v>0</v>
      </c>
      <c r="AC59" s="28">
        <v>0</v>
      </c>
      <c r="AD59" s="28">
        <v>0</v>
      </c>
      <c r="AE59" s="28">
        <v>0</v>
      </c>
      <c r="AG59" s="28">
        <v>0.3</v>
      </c>
      <c r="AH59" s="28">
        <v>16.666679999999999</v>
      </c>
      <c r="AI59" s="28">
        <v>0</v>
      </c>
      <c r="AJ59" s="28">
        <v>3.3323331999999997E-2</v>
      </c>
      <c r="AK59" s="28">
        <v>0</v>
      </c>
      <c r="AL59" s="28">
        <v>0</v>
      </c>
      <c r="AM59" s="28">
        <v>7.7050501999999996</v>
      </c>
      <c r="AN59" s="28">
        <v>0.29524499999999998</v>
      </c>
      <c r="AO59" s="28">
        <v>5</v>
      </c>
      <c r="AP59" s="28">
        <v>0</v>
      </c>
      <c r="AQ59" s="28">
        <v>0</v>
      </c>
      <c r="AR59" s="28">
        <v>0</v>
      </c>
      <c r="AS59" s="28">
        <v>2</v>
      </c>
      <c r="AT59" s="28">
        <v>11.561166999999999</v>
      </c>
      <c r="AU59" s="28">
        <v>7</v>
      </c>
      <c r="AV59" s="28">
        <v>0</v>
      </c>
      <c r="AW59" s="28">
        <v>15</v>
      </c>
      <c r="AX59" s="28">
        <v>100</v>
      </c>
      <c r="AY59" s="28">
        <v>0</v>
      </c>
      <c r="AZ59" s="28">
        <v>0</v>
      </c>
      <c r="BA59" s="28">
        <v>0</v>
      </c>
      <c r="BB59" s="28">
        <v>0</v>
      </c>
      <c r="BC59" s="16"/>
      <c r="BD59" s="17">
        <v>0.1</v>
      </c>
      <c r="BE59" s="17">
        <v>0</v>
      </c>
      <c r="BF59" s="17">
        <v>0.9</v>
      </c>
      <c r="BG59" s="17">
        <v>0.99</v>
      </c>
      <c r="BH59" s="17">
        <v>0.5</v>
      </c>
      <c r="BI59" s="17">
        <v>0.5</v>
      </c>
      <c r="BJ59" s="17">
        <v>0.6</v>
      </c>
      <c r="BK59" s="17">
        <v>0.8</v>
      </c>
      <c r="BL59" s="58">
        <v>-0.6</v>
      </c>
      <c r="BM59" s="58">
        <v>-0.8</v>
      </c>
      <c r="BO59" s="58">
        <v>0.1</v>
      </c>
      <c r="BP59" s="58">
        <v>0.9</v>
      </c>
      <c r="BQ59" s="58">
        <v>0.5</v>
      </c>
      <c r="BT59" s="16"/>
      <c r="BU59" s="53">
        <v>37</v>
      </c>
      <c r="BV59" s="16"/>
      <c r="BW59" s="15">
        <v>1</v>
      </c>
      <c r="BX59" s="15">
        <v>1</v>
      </c>
      <c r="BY59" s="15">
        <v>1</v>
      </c>
      <c r="BZ59" s="15">
        <v>0</v>
      </c>
      <c r="CA59" s="15">
        <v>0</v>
      </c>
      <c r="CB59" s="15">
        <v>0</v>
      </c>
      <c r="CE59" s="33">
        <v>0.5</v>
      </c>
      <c r="CF59">
        <v>0.45</v>
      </c>
      <c r="CG59">
        <v>-3.3323331999999997E-2</v>
      </c>
      <c r="CH59">
        <v>0</v>
      </c>
      <c r="CM59" s="16"/>
      <c r="CN59" s="16"/>
      <c r="CW59" s="16"/>
      <c r="CX59" s="16" cm="1">
        <f t="array" ref="CX59:DD59">TRANSPOSE(-BM65:BM71+AN57:AN63)</f>
        <v>0.8</v>
      </c>
      <c r="CY59" s="16">
        <v>0.8</v>
      </c>
      <c r="CZ59" s="16">
        <v>1.095245</v>
      </c>
      <c r="DA59" s="16">
        <v>0.8</v>
      </c>
      <c r="DB59" s="16">
        <v>0.8</v>
      </c>
      <c r="DC59" s="16">
        <v>0.8</v>
      </c>
      <c r="DD59">
        <v>0.8</v>
      </c>
    </row>
    <row r="60" spans="1:108" x14ac:dyDescent="0.2">
      <c r="A60" s="3" t="s">
        <v>2</v>
      </c>
      <c r="B60" s="3" t="s">
        <v>4</v>
      </c>
      <c r="C60" s="3"/>
      <c r="D60" s="3"/>
      <c r="E60" s="3"/>
      <c r="F60" s="3"/>
      <c r="G60" s="3"/>
      <c r="H60" s="12"/>
      <c r="I60" s="3"/>
      <c r="J60" s="28">
        <v>0.6</v>
      </c>
      <c r="K60" s="28">
        <v>16.666679999999999</v>
      </c>
      <c r="L60" s="28">
        <v>0</v>
      </c>
      <c r="M60" s="28">
        <v>0.33335334</v>
      </c>
      <c r="N60" s="28">
        <v>0</v>
      </c>
      <c r="O60" s="28">
        <v>0</v>
      </c>
      <c r="P60" s="28">
        <v>1</v>
      </c>
      <c r="Q60" s="28">
        <v>0</v>
      </c>
      <c r="R60" s="28">
        <v>0</v>
      </c>
      <c r="S60" s="28">
        <v>0</v>
      </c>
      <c r="T60" s="28">
        <v>1</v>
      </c>
      <c r="U60" s="28">
        <v>0</v>
      </c>
      <c r="V60" s="28">
        <v>0.5</v>
      </c>
      <c r="W60" s="28">
        <v>1.8611111</v>
      </c>
      <c r="X60" s="28">
        <v>7</v>
      </c>
      <c r="Y60" s="28">
        <v>0</v>
      </c>
      <c r="Z60" s="28">
        <v>17</v>
      </c>
      <c r="AA60" s="28">
        <v>0</v>
      </c>
      <c r="AB60" s="28">
        <v>10</v>
      </c>
      <c r="AC60" s="28">
        <v>100</v>
      </c>
      <c r="AD60" s="28">
        <v>0</v>
      </c>
      <c r="AE60" s="28">
        <v>0.2</v>
      </c>
      <c r="AG60" s="28">
        <v>0.6</v>
      </c>
      <c r="AH60" s="28">
        <v>16.666679999999999</v>
      </c>
      <c r="AI60" s="28">
        <v>0</v>
      </c>
      <c r="AJ60" s="28">
        <v>0.33335334</v>
      </c>
      <c r="AK60" s="28">
        <v>0</v>
      </c>
      <c r="AL60" s="28">
        <v>0</v>
      </c>
      <c r="AM60" s="28">
        <v>1</v>
      </c>
      <c r="AN60" s="28">
        <v>0</v>
      </c>
      <c r="AO60" s="28">
        <v>0</v>
      </c>
      <c r="AP60" s="28">
        <v>0</v>
      </c>
      <c r="AQ60" s="28">
        <v>1</v>
      </c>
      <c r="AR60" s="28">
        <v>0</v>
      </c>
      <c r="AS60" s="28">
        <v>0.5</v>
      </c>
      <c r="AT60" s="28">
        <v>1.8611111</v>
      </c>
      <c r="AU60" s="28">
        <v>7</v>
      </c>
      <c r="AV60" s="28">
        <v>0</v>
      </c>
      <c r="AW60" s="28">
        <v>17</v>
      </c>
      <c r="AX60" s="28">
        <v>0</v>
      </c>
      <c r="AY60" s="28">
        <v>10</v>
      </c>
      <c r="AZ60" s="28">
        <v>100</v>
      </c>
      <c r="BA60" s="28">
        <v>0</v>
      </c>
      <c r="BB60" s="28">
        <v>0.2</v>
      </c>
      <c r="BC60" s="16"/>
      <c r="BD60" s="17">
        <v>0.1</v>
      </c>
      <c r="BE60" s="17">
        <v>0</v>
      </c>
      <c r="BF60" s="17">
        <v>0.9</v>
      </c>
      <c r="BG60" s="17">
        <v>0.99</v>
      </c>
      <c r="BH60" s="17">
        <v>0.5</v>
      </c>
      <c r="BI60" s="17">
        <v>0.5</v>
      </c>
      <c r="BJ60" s="17">
        <v>0.6</v>
      </c>
      <c r="BK60" s="17">
        <v>0.8</v>
      </c>
      <c r="BL60" s="58">
        <v>-0.6</v>
      </c>
      <c r="BM60" s="58">
        <v>-0.8</v>
      </c>
      <c r="BO60" s="58">
        <v>0.1</v>
      </c>
      <c r="BP60" s="58">
        <v>0.9</v>
      </c>
      <c r="BQ60" s="58">
        <v>0.5</v>
      </c>
      <c r="BT60" s="16"/>
      <c r="BU60" s="53">
        <v>27</v>
      </c>
      <c r="BV60" s="16"/>
      <c r="BW60" s="15">
        <v>1</v>
      </c>
      <c r="BX60" s="15">
        <v>1</v>
      </c>
      <c r="BY60" s="15">
        <v>1</v>
      </c>
      <c r="BZ60" s="15">
        <v>1</v>
      </c>
      <c r="CA60" s="15">
        <v>0</v>
      </c>
      <c r="CB60" s="15">
        <v>0</v>
      </c>
      <c r="CE60" s="33">
        <v>0.5</v>
      </c>
      <c r="CF60">
        <v>0.40500000000000003</v>
      </c>
      <c r="CG60">
        <v>-6.6646663999999994E-2</v>
      </c>
      <c r="CH60">
        <v>-0.29524499999999998</v>
      </c>
      <c r="CM60" s="16"/>
      <c r="CN60" s="16"/>
      <c r="CW60" s="16"/>
      <c r="CX60" s="13" t="s">
        <v>221</v>
      </c>
    </row>
    <row r="61" spans="1:108" x14ac:dyDescent="0.2">
      <c r="A61" s="3" t="s">
        <v>2</v>
      </c>
      <c r="B61" s="3" t="s">
        <v>5</v>
      </c>
      <c r="C61" s="3"/>
      <c r="D61" s="3"/>
      <c r="E61" s="3"/>
      <c r="F61" s="3"/>
      <c r="G61" s="3"/>
      <c r="H61" s="12"/>
      <c r="I61" s="3"/>
      <c r="J61" s="28">
        <v>0.9</v>
      </c>
      <c r="K61" s="28">
        <v>10.1</v>
      </c>
      <c r="L61" s="28">
        <v>0</v>
      </c>
      <c r="M61" s="28">
        <v>0</v>
      </c>
      <c r="N61" s="28">
        <v>0</v>
      </c>
      <c r="O61" s="28">
        <v>0</v>
      </c>
      <c r="P61" s="28">
        <v>1</v>
      </c>
      <c r="Q61" s="28">
        <v>0</v>
      </c>
      <c r="R61" s="28">
        <v>0</v>
      </c>
      <c r="S61" s="28">
        <v>0</v>
      </c>
      <c r="T61" s="28">
        <v>5</v>
      </c>
      <c r="U61" s="28">
        <v>0</v>
      </c>
      <c r="V61" s="28">
        <v>1</v>
      </c>
      <c r="W61" s="28">
        <v>2.6111111</v>
      </c>
      <c r="X61" s="28">
        <v>0</v>
      </c>
      <c r="Y61" s="28">
        <v>0</v>
      </c>
      <c r="Z61" s="28">
        <v>17</v>
      </c>
      <c r="AA61" s="28">
        <v>0</v>
      </c>
      <c r="AB61" s="28">
        <v>10</v>
      </c>
      <c r="AC61" s="28">
        <v>100</v>
      </c>
      <c r="AD61" s="28">
        <v>0</v>
      </c>
      <c r="AE61" s="28">
        <v>0.2</v>
      </c>
      <c r="AG61" s="28">
        <v>0.9</v>
      </c>
      <c r="AH61" s="28">
        <v>10.1</v>
      </c>
      <c r="AI61" s="28">
        <v>0</v>
      </c>
      <c r="AJ61" s="28">
        <v>0</v>
      </c>
      <c r="AK61" s="28">
        <v>0</v>
      </c>
      <c r="AL61" s="28">
        <v>0</v>
      </c>
      <c r="AM61" s="28">
        <v>1</v>
      </c>
      <c r="AN61" s="28">
        <v>0</v>
      </c>
      <c r="AO61" s="28">
        <v>0</v>
      </c>
      <c r="AP61" s="28">
        <v>0</v>
      </c>
      <c r="AQ61" s="28">
        <v>5</v>
      </c>
      <c r="AR61" s="28">
        <v>0</v>
      </c>
      <c r="AS61" s="28">
        <v>1</v>
      </c>
      <c r="AT61" s="28">
        <v>2.6111111</v>
      </c>
      <c r="AU61" s="28">
        <v>0</v>
      </c>
      <c r="AV61" s="28">
        <v>0</v>
      </c>
      <c r="AW61" s="28">
        <v>17</v>
      </c>
      <c r="AX61" s="28">
        <v>0</v>
      </c>
      <c r="AY61" s="28">
        <v>10</v>
      </c>
      <c r="AZ61" s="28">
        <v>100</v>
      </c>
      <c r="BA61" s="28">
        <v>0</v>
      </c>
      <c r="BB61" s="28">
        <v>0.2</v>
      </c>
      <c r="BC61" s="16"/>
      <c r="BD61" s="17">
        <v>0.1</v>
      </c>
      <c r="BE61" s="17">
        <v>0</v>
      </c>
      <c r="BF61" s="17">
        <v>0.9</v>
      </c>
      <c r="BG61" s="17">
        <v>0.99</v>
      </c>
      <c r="BH61" s="17">
        <v>0.5</v>
      </c>
      <c r="BI61" s="17">
        <v>0.5</v>
      </c>
      <c r="BJ61" s="17">
        <v>0.6</v>
      </c>
      <c r="BK61" s="17">
        <v>0.8</v>
      </c>
      <c r="BL61" s="58">
        <v>-0.6</v>
      </c>
      <c r="BM61" s="58">
        <v>-0.8</v>
      </c>
      <c r="BO61" s="58">
        <v>0.1</v>
      </c>
      <c r="BP61" s="58">
        <v>0.9</v>
      </c>
      <c r="BQ61" s="58">
        <v>0.5</v>
      </c>
      <c r="BT61" s="16"/>
      <c r="BU61" s="53">
        <v>10</v>
      </c>
      <c r="BV61" s="16"/>
      <c r="BW61" s="15">
        <v>1</v>
      </c>
      <c r="BX61" s="15">
        <v>1</v>
      </c>
      <c r="BY61" s="15">
        <v>1</v>
      </c>
      <c r="BZ61" s="15">
        <v>1</v>
      </c>
      <c r="CA61" s="15">
        <v>1</v>
      </c>
      <c r="CB61" s="15">
        <v>0</v>
      </c>
      <c r="CE61" s="33">
        <v>0.5</v>
      </c>
      <c r="CF61">
        <v>0.36450000000000005</v>
      </c>
      <c r="CG61">
        <v>-0.40000000400000002</v>
      </c>
      <c r="CH61">
        <v>-0.29524499999999998</v>
      </c>
      <c r="CM61" s="16"/>
      <c r="CN61" s="16"/>
      <c r="CW61" s="16"/>
      <c r="CX61" cm="1">
        <f t="array" ref="CX61:DC61">TRANSPOSE(BP65:BP70-_xlfn.ANCHORARRAY(BU57))</f>
        <v>45</v>
      </c>
      <c r="CY61">
        <v>45</v>
      </c>
      <c r="CZ61">
        <v>53</v>
      </c>
      <c r="DA61">
        <v>63</v>
      </c>
      <c r="DB61">
        <v>80</v>
      </c>
      <c r="DC61">
        <v>80</v>
      </c>
    </row>
    <row r="62" spans="1:108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2"/>
      <c r="I62" s="3"/>
      <c r="J62" s="28">
        <v>0.6</v>
      </c>
      <c r="K62" s="28">
        <v>16.666679999999999</v>
      </c>
      <c r="L62" s="28">
        <v>0</v>
      </c>
      <c r="M62" s="28">
        <v>0</v>
      </c>
      <c r="N62" s="28">
        <v>0</v>
      </c>
      <c r="O62" s="28">
        <v>0</v>
      </c>
      <c r="P62" s="28">
        <v>2</v>
      </c>
      <c r="Q62" s="28">
        <v>0</v>
      </c>
      <c r="R62" s="28">
        <v>0</v>
      </c>
      <c r="S62" s="28">
        <v>0</v>
      </c>
      <c r="T62" s="28">
        <v>1</v>
      </c>
      <c r="U62" s="28">
        <v>0</v>
      </c>
      <c r="V62" s="28">
        <v>2</v>
      </c>
      <c r="W62" s="28">
        <v>5.2222222</v>
      </c>
      <c r="X62" s="28">
        <v>6.6666800000000004</v>
      </c>
      <c r="Y62" s="28">
        <v>0</v>
      </c>
      <c r="Z62" s="28">
        <v>6.6666800000000004</v>
      </c>
      <c r="AA62" s="28">
        <v>44.444533</v>
      </c>
      <c r="AB62" s="28">
        <v>15.555467</v>
      </c>
      <c r="AC62" s="28">
        <v>0</v>
      </c>
      <c r="AD62" s="28">
        <v>0</v>
      </c>
      <c r="AE62" s="28">
        <v>0.31110933000000002</v>
      </c>
      <c r="AG62" s="28">
        <v>0.6</v>
      </c>
      <c r="AH62" s="28">
        <v>16.666679999999999</v>
      </c>
      <c r="AI62" s="28">
        <v>0</v>
      </c>
      <c r="AJ62" s="28">
        <v>0</v>
      </c>
      <c r="AK62" s="28">
        <v>0</v>
      </c>
      <c r="AL62" s="28">
        <v>0</v>
      </c>
      <c r="AM62" s="28">
        <v>2</v>
      </c>
      <c r="AN62" s="28">
        <v>0</v>
      </c>
      <c r="AO62" s="28">
        <v>0</v>
      </c>
      <c r="AP62" s="28">
        <v>0</v>
      </c>
      <c r="AQ62" s="28">
        <v>1</v>
      </c>
      <c r="AR62" s="28">
        <v>0</v>
      </c>
      <c r="AS62" s="28">
        <v>2</v>
      </c>
      <c r="AT62" s="28">
        <v>5.2222222</v>
      </c>
      <c r="AU62" s="28">
        <v>6.6666800000000004</v>
      </c>
      <c r="AV62" s="28">
        <v>0</v>
      </c>
      <c r="AW62" s="28">
        <v>6.6666800000000004</v>
      </c>
      <c r="AX62" s="28">
        <v>44.444533</v>
      </c>
      <c r="AY62" s="28">
        <v>15.555467</v>
      </c>
      <c r="AZ62" s="28">
        <v>0</v>
      </c>
      <c r="BA62" s="28">
        <v>0</v>
      </c>
      <c r="BB62" s="28">
        <v>0.31110933000000002</v>
      </c>
      <c r="BC62" s="16"/>
      <c r="BD62" s="17">
        <v>0.1</v>
      </c>
      <c r="BE62" s="17">
        <v>0</v>
      </c>
      <c r="BF62" s="17">
        <v>0.9</v>
      </c>
      <c r="BG62" s="17">
        <v>0.99</v>
      </c>
      <c r="BH62" s="17">
        <v>0.5</v>
      </c>
      <c r="BI62" s="17">
        <v>0.5</v>
      </c>
      <c r="BJ62" s="17">
        <v>0.6</v>
      </c>
      <c r="BK62" s="17">
        <v>0.8</v>
      </c>
      <c r="BL62" s="58">
        <v>-0.6</v>
      </c>
      <c r="BM62" s="58">
        <v>-0.8</v>
      </c>
      <c r="BO62" s="58">
        <v>0.1</v>
      </c>
      <c r="BP62" s="58">
        <v>0.9</v>
      </c>
      <c r="BQ62" s="58">
        <v>0.5</v>
      </c>
      <c r="BT62" s="16"/>
      <c r="BU62" s="53">
        <v>10</v>
      </c>
      <c r="BV62" s="16"/>
      <c r="BW62" s="15">
        <v>1</v>
      </c>
      <c r="BX62" s="15">
        <v>1</v>
      </c>
      <c r="BY62" s="15">
        <v>1</v>
      </c>
      <c r="BZ62" s="15">
        <v>1</v>
      </c>
      <c r="CA62" s="15">
        <v>1</v>
      </c>
      <c r="CB62" s="15">
        <v>1</v>
      </c>
      <c r="CE62" s="33">
        <v>0.5</v>
      </c>
      <c r="CF62">
        <v>0.32805000000000006</v>
      </c>
      <c r="CG62">
        <v>-0.40000000400000002</v>
      </c>
      <c r="CH62">
        <v>-0.29524499999999998</v>
      </c>
      <c r="CM62" s="16"/>
      <c r="CN62" s="16"/>
      <c r="CW62" s="16"/>
      <c r="CX62" s="13" t="s">
        <v>222</v>
      </c>
    </row>
    <row r="63" spans="1:108" x14ac:dyDescent="0.2">
      <c r="A63" s="3" t="s">
        <v>232</v>
      </c>
      <c r="B63" s="3" t="s">
        <v>233</v>
      </c>
      <c r="C63" s="3"/>
      <c r="D63" s="3"/>
      <c r="E63" s="3"/>
      <c r="F63" s="3"/>
      <c r="G63" s="3"/>
      <c r="H63" s="12"/>
      <c r="I63" s="3"/>
      <c r="J63" s="28">
        <v>0</v>
      </c>
      <c r="K63" s="28">
        <v>13</v>
      </c>
      <c r="L63" s="28">
        <v>0</v>
      </c>
      <c r="M63" s="28">
        <v>0</v>
      </c>
      <c r="N63" s="28">
        <v>0</v>
      </c>
      <c r="O63" s="28">
        <v>0</v>
      </c>
      <c r="P63" s="28">
        <v>3</v>
      </c>
      <c r="Q63" s="28">
        <v>0</v>
      </c>
      <c r="R63" s="28">
        <v>0</v>
      </c>
      <c r="S63" s="28">
        <v>0</v>
      </c>
      <c r="T63" s="28">
        <v>5</v>
      </c>
      <c r="U63" s="28">
        <v>0</v>
      </c>
      <c r="V63" s="28">
        <v>2</v>
      </c>
      <c r="W63" s="28">
        <v>6.3333332999999996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G63" s="28">
        <v>0</v>
      </c>
      <c r="AH63" s="28">
        <v>13</v>
      </c>
      <c r="AI63" s="28">
        <v>0</v>
      </c>
      <c r="AJ63" s="28">
        <v>0</v>
      </c>
      <c r="AK63" s="28">
        <v>0</v>
      </c>
      <c r="AL63" s="28">
        <v>0</v>
      </c>
      <c r="AM63" s="28">
        <v>3</v>
      </c>
      <c r="AN63" s="28">
        <v>0</v>
      </c>
      <c r="AO63" s="28">
        <v>0</v>
      </c>
      <c r="AP63" s="28">
        <v>0</v>
      </c>
      <c r="AQ63" s="28">
        <v>5</v>
      </c>
      <c r="AR63" s="28">
        <v>0</v>
      </c>
      <c r="AS63" s="28">
        <v>2</v>
      </c>
      <c r="AT63" s="28">
        <v>6.3333332999999996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  <c r="BC63" s="16"/>
      <c r="BJ63" s="17">
        <v>0</v>
      </c>
      <c r="BK63" s="17">
        <v>0</v>
      </c>
      <c r="BL63" s="58">
        <v>-0.6</v>
      </c>
      <c r="BM63" s="58">
        <v>-0.8</v>
      </c>
      <c r="CE63" s="33">
        <v>0.5</v>
      </c>
      <c r="CF63">
        <v>0.29524500000000009</v>
      </c>
      <c r="CG63">
        <v>-0.40000000400000002</v>
      </c>
      <c r="CH63">
        <v>-0.29524499999999998</v>
      </c>
      <c r="CM63" s="16"/>
      <c r="CN63" s="16"/>
      <c r="CW63" s="16"/>
      <c r="CX63" s="44" cm="1">
        <f t="array" ref="CX63:DC63">TRANSPOSE(_xlfn.ANCHORARRAY(BU57)-BO65:BO70)</f>
        <v>35</v>
      </c>
      <c r="CY63">
        <v>35</v>
      </c>
      <c r="CZ63">
        <v>27</v>
      </c>
      <c r="DA63">
        <v>17</v>
      </c>
      <c r="DB63">
        <v>0</v>
      </c>
      <c r="DC63">
        <v>0</v>
      </c>
    </row>
    <row r="64" spans="1:108" x14ac:dyDescent="0.2">
      <c r="J64" t="s">
        <v>1</v>
      </c>
      <c r="K64" t="s">
        <v>2</v>
      </c>
      <c r="L64" t="s">
        <v>232</v>
      </c>
      <c r="BD64" s="30" t="s">
        <v>86</v>
      </c>
      <c r="BF64" s="13" t="s">
        <v>87</v>
      </c>
      <c r="BH64" s="13" t="s">
        <v>216</v>
      </c>
      <c r="BJ64" s="30" t="s">
        <v>88</v>
      </c>
      <c r="BL64" s="30" t="s">
        <v>89</v>
      </c>
      <c r="BM64" s="30"/>
      <c r="BN64" s="30"/>
      <c r="BO64" s="30"/>
      <c r="BP64" s="30"/>
      <c r="BQ64" s="30"/>
      <c r="CE64" s="33"/>
    </row>
    <row r="65" spans="1:102" x14ac:dyDescent="0.2">
      <c r="A65" s="3" t="s">
        <v>1</v>
      </c>
      <c r="B65" s="3" t="s">
        <v>4</v>
      </c>
      <c r="I65" s="71" t="s">
        <v>229</v>
      </c>
      <c r="J65" s="17">
        <v>190</v>
      </c>
      <c r="K65" s="69">
        <f>365-J65</f>
        <v>175</v>
      </c>
      <c r="L65" s="69">
        <v>0</v>
      </c>
      <c r="BD65" s="40" cm="1">
        <f t="array" ref="BD65:BE70">BD57:BE62*$BT$91:$BU$91</f>
        <v>0.1</v>
      </c>
      <c r="BE65" s="40">
        <v>0</v>
      </c>
      <c r="BF65" s="40" cm="1">
        <f t="array" ref="BF65:BG70">BF57:BG62*$BT$91:$BU$91</f>
        <v>0.9</v>
      </c>
      <c r="BG65" s="60">
        <v>0.99</v>
      </c>
      <c r="BH65" s="40" cm="1">
        <f t="array" ref="BH65:BI70">BH57:BI62*$BT$91:$BU$91</f>
        <v>0.5</v>
      </c>
      <c r="BI65" s="40">
        <v>0.5</v>
      </c>
      <c r="BJ65" s="40" cm="1">
        <f t="array" ref="BJ65:BK71">BJ57:BK63*$BT$91:$BU$91</f>
        <v>0.6</v>
      </c>
      <c r="BK65" s="40">
        <v>0.8</v>
      </c>
      <c r="BL65" s="40" cm="1">
        <f t="array" ref="BL65:BM71">BL57:BM63*$BT$91:$BU$91</f>
        <v>-0.6</v>
      </c>
      <c r="BM65" s="40">
        <v>-0.8</v>
      </c>
      <c r="BO65" s="40" cm="1">
        <f t="array" ref="BO65:BQ70">BO57:BQ62*BP91</f>
        <v>10</v>
      </c>
      <c r="BP65" s="40">
        <v>90</v>
      </c>
      <c r="BQ65" s="40">
        <v>50</v>
      </c>
    </row>
    <row r="66" spans="1:102" x14ac:dyDescent="0.2">
      <c r="A66" s="3" t="s">
        <v>1</v>
      </c>
      <c r="B66" s="3" t="s">
        <v>5</v>
      </c>
      <c r="BD66" s="40">
        <v>0.1</v>
      </c>
      <c r="BE66" s="40">
        <v>0</v>
      </c>
      <c r="BF66" s="40">
        <v>0.9</v>
      </c>
      <c r="BG66" s="60">
        <v>0.99</v>
      </c>
      <c r="BH66" s="40">
        <v>0.5</v>
      </c>
      <c r="BI66" s="40">
        <v>0.5</v>
      </c>
      <c r="BJ66" s="40">
        <v>0.6</v>
      </c>
      <c r="BK66" s="40">
        <v>0.8</v>
      </c>
      <c r="BL66" s="40">
        <v>-0.6</v>
      </c>
      <c r="BM66" s="40">
        <v>-0.8</v>
      </c>
      <c r="BO66" s="40">
        <v>10</v>
      </c>
      <c r="BP66" s="40">
        <v>90</v>
      </c>
      <c r="BQ66" s="40">
        <v>50</v>
      </c>
      <c r="CX66" s="44"/>
    </row>
    <row r="67" spans="1:102" x14ac:dyDescent="0.2">
      <c r="A67" s="3" t="s">
        <v>1</v>
      </c>
      <c r="B67" s="3" t="s">
        <v>6</v>
      </c>
      <c r="BD67" s="40">
        <v>0.1</v>
      </c>
      <c r="BE67" s="40">
        <v>0</v>
      </c>
      <c r="BF67" s="40">
        <v>0.9</v>
      </c>
      <c r="BG67" s="60">
        <v>0.99</v>
      </c>
      <c r="BH67" s="40">
        <v>0.5</v>
      </c>
      <c r="BI67" s="40">
        <v>0.5</v>
      </c>
      <c r="BJ67" s="40">
        <v>0.6</v>
      </c>
      <c r="BK67" s="40">
        <v>0.8</v>
      </c>
      <c r="BL67" s="40">
        <v>-0.6</v>
      </c>
      <c r="BM67" s="40">
        <v>-0.8</v>
      </c>
      <c r="BO67" s="40">
        <v>10</v>
      </c>
      <c r="BP67" s="40">
        <v>90</v>
      </c>
      <c r="BQ67" s="40">
        <v>50</v>
      </c>
    </row>
    <row r="68" spans="1:102" x14ac:dyDescent="0.2">
      <c r="A68" s="3" t="s">
        <v>2</v>
      </c>
      <c r="B68" s="3" t="s">
        <v>4</v>
      </c>
      <c r="BD68" s="40">
        <v>0.1</v>
      </c>
      <c r="BE68" s="40">
        <v>0</v>
      </c>
      <c r="BF68" s="40">
        <v>0.9</v>
      </c>
      <c r="BG68" s="60">
        <v>0.99</v>
      </c>
      <c r="BH68" s="40">
        <v>0.5</v>
      </c>
      <c r="BI68" s="40">
        <v>0.5</v>
      </c>
      <c r="BJ68" s="40">
        <v>0.6</v>
      </c>
      <c r="BK68" s="40">
        <v>0.8</v>
      </c>
      <c r="BL68" s="40">
        <v>-0.6</v>
      </c>
      <c r="BM68" s="40">
        <v>-0.8</v>
      </c>
      <c r="BO68" s="40">
        <v>10</v>
      </c>
      <c r="BP68" s="40">
        <v>90</v>
      </c>
      <c r="BQ68" s="40">
        <v>50</v>
      </c>
    </row>
    <row r="69" spans="1:102" x14ac:dyDescent="0.2">
      <c r="A69" s="3" t="s">
        <v>2</v>
      </c>
      <c r="B69" s="3" t="s">
        <v>5</v>
      </c>
      <c r="BD69" s="40">
        <v>0.1</v>
      </c>
      <c r="BE69" s="40">
        <v>0</v>
      </c>
      <c r="BF69" s="40">
        <v>0.9</v>
      </c>
      <c r="BG69" s="60">
        <v>0.99</v>
      </c>
      <c r="BH69" s="40">
        <v>0.5</v>
      </c>
      <c r="BI69" s="40">
        <v>0.5</v>
      </c>
      <c r="BJ69" s="40">
        <v>0.6</v>
      </c>
      <c r="BK69" s="40">
        <v>0.8</v>
      </c>
      <c r="BL69" s="40">
        <v>-0.6</v>
      </c>
      <c r="BM69" s="40">
        <v>-0.8</v>
      </c>
      <c r="BO69" s="40">
        <v>10</v>
      </c>
      <c r="BP69" s="40">
        <v>90</v>
      </c>
      <c r="BQ69" s="40">
        <v>50</v>
      </c>
    </row>
    <row r="70" spans="1:102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J70" s="16"/>
      <c r="K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BD70" s="41">
        <v>0.1</v>
      </c>
      <c r="BE70" s="40">
        <v>0</v>
      </c>
      <c r="BF70" s="41">
        <v>0.9</v>
      </c>
      <c r="BG70" s="41">
        <v>0.99</v>
      </c>
      <c r="BH70" s="41">
        <v>0.5</v>
      </c>
      <c r="BI70" s="41">
        <v>0.5</v>
      </c>
      <c r="BJ70" s="41">
        <v>0.6</v>
      </c>
      <c r="BK70" s="41">
        <v>0.8</v>
      </c>
      <c r="BL70" s="41">
        <v>-0.6</v>
      </c>
      <c r="BM70" s="41">
        <v>-0.8</v>
      </c>
      <c r="BO70" s="40">
        <v>10</v>
      </c>
      <c r="BP70" s="40">
        <v>90</v>
      </c>
      <c r="BQ70" s="40">
        <v>50</v>
      </c>
      <c r="BT70" s="16"/>
      <c r="BU70" s="16"/>
      <c r="CM70" s="16"/>
      <c r="CN70" s="16"/>
      <c r="CW70" s="16"/>
      <c r="CX70" s="16"/>
    </row>
    <row r="71" spans="1:102" x14ac:dyDescent="0.2">
      <c r="A71" s="3" t="s">
        <v>232</v>
      </c>
      <c r="B71" s="3" t="s">
        <v>233</v>
      </c>
      <c r="C71" s="3"/>
      <c r="D71" s="3"/>
      <c r="E71" s="3"/>
      <c r="F71" s="3"/>
      <c r="G71" s="3"/>
      <c r="H71" s="12"/>
      <c r="I71" s="3"/>
      <c r="J71" s="16"/>
      <c r="K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BJ71">
        <v>0</v>
      </c>
      <c r="BK71">
        <v>0</v>
      </c>
      <c r="BL71">
        <v>-0.6</v>
      </c>
      <c r="BM71">
        <v>-0.8</v>
      </c>
      <c r="BT71" s="16"/>
      <c r="BU71" s="16"/>
      <c r="CM71" s="16"/>
      <c r="CN71" s="16"/>
      <c r="CW71" s="16"/>
      <c r="CX71" s="16"/>
    </row>
    <row r="72" spans="1:102" x14ac:dyDescent="0.2">
      <c r="J72" t="s">
        <v>230</v>
      </c>
      <c r="M72" t="s">
        <v>231</v>
      </c>
      <c r="BD72" s="13" t="s">
        <v>147</v>
      </c>
    </row>
    <row r="73" spans="1:102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2"/>
      <c r="I73" s="3"/>
      <c r="J73" s="15">
        <v>1</v>
      </c>
      <c r="K73" s="15">
        <v>0</v>
      </c>
      <c r="L73" s="15">
        <v>0</v>
      </c>
      <c r="M73" s="16" cm="1">
        <f t="array" ref="M73:M79">MMULT(J73:L79,TRANSPOSE(J65:L65))</f>
        <v>190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BD73" s="17" cm="1">
        <f t="array" ref="BD73:BS79">MMULT(BD49:BS55,_xlfn.MUNIT(16)*BD91:BS91)</f>
        <v>0.30000000000000004</v>
      </c>
      <c r="BE73" s="19">
        <v>16.666679999999999</v>
      </c>
      <c r="BF73" s="19">
        <v>0</v>
      </c>
      <c r="BG73" s="19">
        <v>7.7050501999999996</v>
      </c>
      <c r="BH73" s="19">
        <v>5</v>
      </c>
      <c r="BI73" s="41">
        <v>0</v>
      </c>
      <c r="BJ73" s="41">
        <v>5</v>
      </c>
      <c r="BK73" s="41">
        <v>0</v>
      </c>
      <c r="BL73" s="41">
        <v>2</v>
      </c>
      <c r="BM73" s="41">
        <v>9999</v>
      </c>
      <c r="BN73" s="41">
        <v>7</v>
      </c>
      <c r="BO73" s="41">
        <v>22</v>
      </c>
      <c r="BP73" s="41">
        <v>500</v>
      </c>
      <c r="BQ73" s="41">
        <v>150</v>
      </c>
      <c r="BR73" s="41">
        <v>200</v>
      </c>
      <c r="BS73" s="41">
        <v>99999</v>
      </c>
      <c r="CI73" s="16"/>
      <c r="CJ73" s="16"/>
      <c r="CK73" s="16"/>
      <c r="CL73" s="16"/>
      <c r="CM73" s="16"/>
      <c r="CN73" s="16"/>
      <c r="CW73" s="16"/>
      <c r="CX73" s="16"/>
    </row>
    <row r="74" spans="1:102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2"/>
      <c r="I74" s="3"/>
      <c r="J74" s="15">
        <v>1</v>
      </c>
      <c r="K74" s="15">
        <v>0</v>
      </c>
      <c r="L74" s="15">
        <v>0</v>
      </c>
      <c r="M74">
        <v>190</v>
      </c>
      <c r="BD74" s="19">
        <v>0.60000000000000009</v>
      </c>
      <c r="BE74" s="19">
        <v>16.666679999999999</v>
      </c>
      <c r="BF74" s="19">
        <v>0</v>
      </c>
      <c r="BG74" s="19">
        <v>7.7050501999999996</v>
      </c>
      <c r="BH74" s="19">
        <v>5</v>
      </c>
      <c r="BI74" s="41">
        <v>0</v>
      </c>
      <c r="BJ74" s="41">
        <v>5</v>
      </c>
      <c r="BK74" s="41">
        <v>0</v>
      </c>
      <c r="BL74" s="41">
        <v>2</v>
      </c>
      <c r="BM74" s="41">
        <v>9999</v>
      </c>
      <c r="BN74" s="41">
        <v>0</v>
      </c>
      <c r="BO74" s="41">
        <v>22</v>
      </c>
      <c r="BP74" s="41">
        <v>500</v>
      </c>
      <c r="BQ74" s="41">
        <v>150</v>
      </c>
      <c r="BR74" s="41">
        <v>200</v>
      </c>
      <c r="BS74" s="41">
        <v>99999</v>
      </c>
      <c r="CI74" s="16"/>
      <c r="CJ74" s="16"/>
      <c r="CK74" s="16"/>
      <c r="CL74" s="16"/>
      <c r="CM74" s="16"/>
      <c r="CN74" s="16"/>
      <c r="CW74" s="16"/>
      <c r="CX74" s="16"/>
    </row>
    <row r="75" spans="1:102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2"/>
      <c r="I75" s="3"/>
      <c r="J75" s="15">
        <v>1</v>
      </c>
      <c r="K75" s="15">
        <v>0</v>
      </c>
      <c r="L75" s="15">
        <v>0</v>
      </c>
      <c r="M75">
        <v>190</v>
      </c>
      <c r="BD75" s="19">
        <v>0.30000000000000004</v>
      </c>
      <c r="BE75" s="19">
        <v>16.666679999999999</v>
      </c>
      <c r="BF75" s="19">
        <v>0</v>
      </c>
      <c r="BG75" s="19">
        <v>7.7050501999999996</v>
      </c>
      <c r="BH75" s="19">
        <v>5</v>
      </c>
      <c r="BI75" s="41">
        <v>0</v>
      </c>
      <c r="BJ75" s="41">
        <v>5</v>
      </c>
      <c r="BK75" s="41">
        <v>0</v>
      </c>
      <c r="BL75" s="41">
        <v>2</v>
      </c>
      <c r="BM75" s="41">
        <v>9999</v>
      </c>
      <c r="BN75" s="41">
        <v>7</v>
      </c>
      <c r="BO75" s="41">
        <v>22</v>
      </c>
      <c r="BP75" s="41">
        <v>500</v>
      </c>
      <c r="BQ75" s="41">
        <v>150</v>
      </c>
      <c r="BR75" s="41">
        <v>200</v>
      </c>
      <c r="BS75" s="41">
        <v>99999</v>
      </c>
      <c r="CI75" s="16"/>
      <c r="CJ75" s="16"/>
      <c r="CK75" s="16"/>
      <c r="CL75" s="16"/>
      <c r="CM75" s="16"/>
      <c r="CN75" s="16"/>
      <c r="CP75" s="13"/>
      <c r="CW75" s="16"/>
      <c r="CX75" s="16"/>
    </row>
    <row r="76" spans="1:102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2"/>
      <c r="I76" s="3"/>
      <c r="J76" s="15">
        <v>0</v>
      </c>
      <c r="K76" s="15">
        <v>1</v>
      </c>
      <c r="L76" s="15">
        <v>0</v>
      </c>
      <c r="M76">
        <v>175</v>
      </c>
      <c r="BD76" s="19">
        <v>0.60000000000000009</v>
      </c>
      <c r="BE76" s="19">
        <v>16.666679999999999</v>
      </c>
      <c r="BF76" s="19">
        <v>0</v>
      </c>
      <c r="BG76" s="19">
        <v>7.7050501999999996</v>
      </c>
      <c r="BH76" s="19">
        <v>5</v>
      </c>
      <c r="BI76" s="41">
        <v>0</v>
      </c>
      <c r="BJ76" s="41">
        <v>5</v>
      </c>
      <c r="BK76" s="41">
        <v>0</v>
      </c>
      <c r="BL76" s="41">
        <v>2</v>
      </c>
      <c r="BM76" s="41">
        <v>9999</v>
      </c>
      <c r="BN76" s="41">
        <v>7</v>
      </c>
      <c r="BO76" s="41">
        <v>22</v>
      </c>
      <c r="BP76" s="41">
        <v>500</v>
      </c>
      <c r="BQ76" s="41">
        <v>150</v>
      </c>
      <c r="BR76" s="41">
        <v>200</v>
      </c>
      <c r="BS76" s="41">
        <v>99999</v>
      </c>
      <c r="CI76" s="16"/>
      <c r="CJ76" s="16"/>
      <c r="CK76" s="16"/>
      <c r="CL76" s="16"/>
      <c r="CM76" s="16"/>
      <c r="CN76" s="16"/>
      <c r="CW76" s="16"/>
      <c r="CX76" s="16"/>
    </row>
    <row r="77" spans="1:102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2"/>
      <c r="I77" s="3"/>
      <c r="J77" s="15">
        <v>0</v>
      </c>
      <c r="K77" s="15">
        <v>1</v>
      </c>
      <c r="L77" s="15">
        <v>0</v>
      </c>
      <c r="M77">
        <v>175</v>
      </c>
      <c r="BD77" s="19">
        <v>0.89999999999999991</v>
      </c>
      <c r="BE77" s="19">
        <v>16.666679999999999</v>
      </c>
      <c r="BF77" s="19">
        <v>0</v>
      </c>
      <c r="BG77" s="19">
        <v>7.7050501999999996</v>
      </c>
      <c r="BH77" s="19">
        <v>5</v>
      </c>
      <c r="BI77" s="41">
        <v>0</v>
      </c>
      <c r="BJ77" s="41">
        <v>5</v>
      </c>
      <c r="BK77" s="41">
        <v>0</v>
      </c>
      <c r="BL77" s="41">
        <v>2</v>
      </c>
      <c r="BM77" s="41">
        <v>9999</v>
      </c>
      <c r="BN77" s="41">
        <v>0</v>
      </c>
      <c r="BO77" s="41">
        <v>22</v>
      </c>
      <c r="BP77" s="41">
        <v>500</v>
      </c>
      <c r="BQ77" s="41">
        <v>150</v>
      </c>
      <c r="BR77" s="41">
        <v>200</v>
      </c>
      <c r="BS77" s="41">
        <v>99999</v>
      </c>
      <c r="BZ77" s="16"/>
      <c r="CA77" s="16"/>
      <c r="CB77" s="16"/>
      <c r="CC77" s="16"/>
      <c r="CD77" s="16"/>
      <c r="CE77" s="16"/>
      <c r="CG77" s="16"/>
      <c r="CH77" s="16"/>
      <c r="CI77" s="16"/>
      <c r="CJ77" s="16"/>
      <c r="CK77" s="16"/>
      <c r="CL77" s="16"/>
      <c r="CM77" s="16"/>
      <c r="CN77" s="16"/>
      <c r="CP77" s="16"/>
      <c r="CW77" s="16"/>
      <c r="CX77" s="16"/>
    </row>
    <row r="78" spans="1:102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2"/>
      <c r="I78" s="3"/>
      <c r="J78" s="15">
        <v>0</v>
      </c>
      <c r="K78" s="15">
        <v>1</v>
      </c>
      <c r="L78" s="15">
        <v>0</v>
      </c>
      <c r="M78">
        <v>175</v>
      </c>
      <c r="BD78" s="19">
        <v>0.60000000000000009</v>
      </c>
      <c r="BE78" s="19">
        <v>16.666679999999999</v>
      </c>
      <c r="BF78" s="19">
        <v>0</v>
      </c>
      <c r="BG78" s="19">
        <v>7.7050501999999996</v>
      </c>
      <c r="BH78" s="19">
        <v>5</v>
      </c>
      <c r="BI78" s="41">
        <v>0</v>
      </c>
      <c r="BJ78" s="41">
        <v>5</v>
      </c>
      <c r="BK78" s="41">
        <v>0</v>
      </c>
      <c r="BL78" s="41">
        <v>2</v>
      </c>
      <c r="BM78" s="41">
        <v>9999</v>
      </c>
      <c r="BN78" s="41">
        <v>7</v>
      </c>
      <c r="BO78" s="41">
        <v>22</v>
      </c>
      <c r="BP78" s="41">
        <v>500</v>
      </c>
      <c r="BQ78" s="41">
        <v>150</v>
      </c>
      <c r="BR78" s="41">
        <v>200</v>
      </c>
      <c r="BS78" s="41">
        <v>99999</v>
      </c>
      <c r="BZ78" s="16"/>
      <c r="CA78" s="16"/>
      <c r="CB78" s="16"/>
      <c r="CC78" s="16"/>
      <c r="CD78" s="16"/>
      <c r="CE78" s="16"/>
      <c r="CG78" s="16"/>
      <c r="CH78" s="16"/>
      <c r="CI78" s="16"/>
      <c r="CJ78" s="16"/>
      <c r="CK78" s="16"/>
      <c r="CL78" s="16"/>
      <c r="CM78" s="16"/>
      <c r="CN78" s="16"/>
      <c r="CP78" s="16"/>
      <c r="CW78" s="16"/>
      <c r="CX78" s="16"/>
    </row>
    <row r="79" spans="1:102" x14ac:dyDescent="0.2">
      <c r="A79" s="3" t="s">
        <v>232</v>
      </c>
      <c r="B79" s="3" t="s">
        <v>233</v>
      </c>
      <c r="C79" s="3"/>
      <c r="D79" s="3"/>
      <c r="E79" s="3"/>
      <c r="F79" s="3"/>
      <c r="G79" s="3"/>
      <c r="H79" s="12"/>
      <c r="I79" s="3"/>
      <c r="J79" s="15">
        <v>0</v>
      </c>
      <c r="K79" s="15">
        <v>0</v>
      </c>
      <c r="L79" s="15">
        <v>1</v>
      </c>
      <c r="M79">
        <v>0</v>
      </c>
      <c r="BD79" s="19">
        <v>0</v>
      </c>
      <c r="BE79" s="19">
        <v>16.666679999999999</v>
      </c>
      <c r="BF79" s="19">
        <v>0</v>
      </c>
      <c r="BG79" s="19">
        <v>7.7050501999999996</v>
      </c>
      <c r="BH79" s="19">
        <v>5</v>
      </c>
      <c r="BI79" s="41">
        <v>0</v>
      </c>
      <c r="BJ79" s="41">
        <v>5</v>
      </c>
      <c r="BK79" s="41">
        <v>0</v>
      </c>
      <c r="BL79" s="41">
        <v>2</v>
      </c>
      <c r="BM79" s="41">
        <v>9999</v>
      </c>
      <c r="BN79" s="41">
        <v>0</v>
      </c>
      <c r="BO79" s="41">
        <v>22</v>
      </c>
      <c r="BP79" s="41">
        <v>500</v>
      </c>
      <c r="BQ79" s="41">
        <v>150</v>
      </c>
      <c r="BR79" s="41">
        <v>200</v>
      </c>
      <c r="BS79" s="41">
        <v>99999</v>
      </c>
      <c r="BZ79" s="16"/>
      <c r="CA79" s="16"/>
      <c r="CB79" s="16"/>
      <c r="CC79" s="16"/>
      <c r="CD79" s="16"/>
      <c r="CE79" s="16"/>
      <c r="CG79" s="16"/>
      <c r="CH79" s="16"/>
      <c r="CI79" s="16"/>
      <c r="CJ79" s="16"/>
      <c r="CK79" s="16"/>
      <c r="CL79" s="16"/>
      <c r="CM79" s="16"/>
      <c r="CN79" s="16"/>
      <c r="CP79" s="16"/>
      <c r="CW79" s="16"/>
      <c r="CX79" s="16"/>
    </row>
    <row r="80" spans="1:102" x14ac:dyDescent="0.2">
      <c r="D80" s="3"/>
      <c r="E80" s="3"/>
      <c r="F80" s="3"/>
      <c r="G80" s="3"/>
      <c r="H80" s="12"/>
      <c r="I80" s="3"/>
      <c r="AG80" s="16" t="s">
        <v>111</v>
      </c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D80" t="s">
        <v>137</v>
      </c>
      <c r="CJ80" s="16"/>
      <c r="CK80" s="16"/>
      <c r="CL80" s="16"/>
      <c r="CM80" s="16"/>
      <c r="CN80" s="16"/>
      <c r="CO80" s="16"/>
      <c r="CP80" s="16"/>
      <c r="CW80" s="16"/>
      <c r="CX80" s="16"/>
    </row>
    <row r="81" spans="1:102" x14ac:dyDescent="0.2">
      <c r="A81" s="3" t="s">
        <v>1</v>
      </c>
      <c r="B81" s="3" t="s">
        <v>4</v>
      </c>
      <c r="C81" s="3"/>
      <c r="D81" s="3"/>
      <c r="E81" s="3"/>
      <c r="F81" s="3"/>
      <c r="G81" s="3"/>
      <c r="H81" s="12"/>
      <c r="I81" s="3"/>
      <c r="AG81" s="40" cm="1">
        <f t="array" ref="AG81:BB87">MMULT(AG57:BB63,_xlfn.MUNIT(22)*AG45:BB45)</f>
        <v>0</v>
      </c>
      <c r="AH81" s="40">
        <v>1.666668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2.5583333400000003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0.72000000000000008</v>
      </c>
      <c r="BD81" s="50" cm="1">
        <f t="array" ref="BD81:BU87">MMULT(AG57:BB63,BD22:BU43)</f>
        <v>0.3</v>
      </c>
      <c r="BE81" s="31">
        <v>16.666679999999999</v>
      </c>
      <c r="BF81" s="31">
        <v>0</v>
      </c>
      <c r="BG81" s="31">
        <v>7</v>
      </c>
      <c r="BH81" s="31">
        <v>5</v>
      </c>
      <c r="BI81" s="31">
        <v>0</v>
      </c>
      <c r="BJ81" s="31">
        <v>0</v>
      </c>
      <c r="BK81" s="31">
        <v>0</v>
      </c>
      <c r="BL81" s="31">
        <v>0.5</v>
      </c>
      <c r="BM81" s="31">
        <v>8.5277778000000009</v>
      </c>
      <c r="BN81" s="31">
        <v>7</v>
      </c>
      <c r="BO81" s="31">
        <v>0</v>
      </c>
      <c r="BP81" s="31">
        <v>12</v>
      </c>
      <c r="BQ81" s="31">
        <v>80</v>
      </c>
      <c r="BR81" s="31">
        <v>20</v>
      </c>
      <c r="BS81" s="31">
        <v>0.4</v>
      </c>
      <c r="BT81" s="31">
        <v>3.3323331999999997E-2</v>
      </c>
      <c r="BU81" s="32">
        <v>0</v>
      </c>
      <c r="CJ81" s="16"/>
      <c r="CK81" s="16"/>
      <c r="CL81" s="16"/>
      <c r="CM81" s="16"/>
      <c r="CN81" s="16"/>
      <c r="CO81" s="16"/>
      <c r="CQ81" s="16"/>
      <c r="CR81" s="16"/>
      <c r="CS81" s="16"/>
      <c r="CT81" s="16"/>
      <c r="CU81" s="16"/>
      <c r="CV81" s="16"/>
      <c r="CW81" s="16"/>
      <c r="CX81" s="16"/>
    </row>
    <row r="82" spans="1:102" x14ac:dyDescent="0.2">
      <c r="A82" s="3" t="s">
        <v>1</v>
      </c>
      <c r="B82" s="3" t="s">
        <v>5</v>
      </c>
      <c r="C82" s="3"/>
      <c r="D82" s="3"/>
      <c r="E82" s="3"/>
      <c r="F82" s="3"/>
      <c r="G82" s="3"/>
      <c r="H82" s="12"/>
      <c r="I82" s="3"/>
      <c r="AG82" s="40">
        <v>0</v>
      </c>
      <c r="AH82" s="40">
        <v>0.7400000000000001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1.9833333299999998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D82" s="33">
        <v>0.6</v>
      </c>
      <c r="BE82">
        <v>7.4</v>
      </c>
      <c r="BF82">
        <v>0</v>
      </c>
      <c r="BG82">
        <v>4.5999999999999996</v>
      </c>
      <c r="BH82">
        <v>3</v>
      </c>
      <c r="BI82">
        <v>0</v>
      </c>
      <c r="BJ82">
        <v>0</v>
      </c>
      <c r="BK82">
        <v>0</v>
      </c>
      <c r="BL82">
        <v>1</v>
      </c>
      <c r="BM82">
        <v>6.6111110999999996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34">
        <v>0</v>
      </c>
      <c r="CJ82" s="16"/>
      <c r="CK82" s="16"/>
      <c r="CL82" s="16"/>
      <c r="CM82" s="16"/>
      <c r="CN82" s="16"/>
      <c r="CO82" s="16"/>
      <c r="CQ82" s="16"/>
      <c r="CR82" s="16"/>
      <c r="CS82" s="16"/>
      <c r="CT82" s="16"/>
      <c r="CU82" s="16"/>
      <c r="CV82" s="16"/>
      <c r="CW82" s="16"/>
      <c r="CX82" s="16"/>
    </row>
    <row r="83" spans="1:102" x14ac:dyDescent="0.2">
      <c r="A83" s="3" t="s">
        <v>1</v>
      </c>
      <c r="B83" s="3" t="s">
        <v>6</v>
      </c>
      <c r="C83" s="3"/>
      <c r="D83" s="3"/>
      <c r="E83" s="3"/>
      <c r="F83" s="3"/>
      <c r="G83" s="3"/>
      <c r="H83" s="12"/>
      <c r="I83" s="3"/>
      <c r="AG83" s="40">
        <v>0</v>
      </c>
      <c r="AH83" s="40">
        <v>1.666668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3.4683500999999999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D83" s="33">
        <v>0.3</v>
      </c>
      <c r="BE83">
        <v>16.666679999999999</v>
      </c>
      <c r="BF83">
        <v>0</v>
      </c>
      <c r="BG83">
        <v>7.7050501999999996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11.561166999999999</v>
      </c>
      <c r="BN83">
        <v>7</v>
      </c>
      <c r="BO83">
        <v>0</v>
      </c>
      <c r="BP83">
        <v>15</v>
      </c>
      <c r="BQ83">
        <v>100</v>
      </c>
      <c r="BR83">
        <v>0</v>
      </c>
      <c r="BS83">
        <v>0</v>
      </c>
      <c r="BT83">
        <v>3.3323331999999997E-2</v>
      </c>
      <c r="BU83" s="34">
        <v>0.29524499999999998</v>
      </c>
      <c r="CJ83" s="16"/>
      <c r="CK83" s="16"/>
      <c r="CL83" s="16"/>
      <c r="CM83" s="16"/>
      <c r="CN83" s="16"/>
      <c r="CO83" s="16"/>
      <c r="CQ83" s="16"/>
      <c r="CR83" s="16"/>
      <c r="CS83" s="16"/>
      <c r="CT83" s="16"/>
      <c r="CU83" s="16"/>
      <c r="CV83" s="16"/>
      <c r="CW83" s="16"/>
      <c r="CX83" s="16"/>
    </row>
    <row r="84" spans="1:102" x14ac:dyDescent="0.2">
      <c r="A84" s="3" t="s">
        <v>2</v>
      </c>
      <c r="B84" s="3" t="s">
        <v>4</v>
      </c>
      <c r="C84" s="3"/>
      <c r="D84" s="3"/>
      <c r="E84" s="3"/>
      <c r="F84" s="3"/>
      <c r="G84" s="3"/>
      <c r="H84" s="12"/>
      <c r="I84" s="3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40">
        <v>0</v>
      </c>
      <c r="AH84" s="40">
        <v>1.666668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0.55833332999999996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0.36000000000000004</v>
      </c>
      <c r="BD84" s="33">
        <v>0.6</v>
      </c>
      <c r="BE84">
        <v>16.666679999999999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0.5</v>
      </c>
      <c r="BM84">
        <v>1.8611111</v>
      </c>
      <c r="BN84">
        <v>7</v>
      </c>
      <c r="BO84">
        <v>0</v>
      </c>
      <c r="BP84">
        <v>17</v>
      </c>
      <c r="BQ84">
        <v>100</v>
      </c>
      <c r="BR84">
        <v>10</v>
      </c>
      <c r="BS84">
        <v>0.2</v>
      </c>
      <c r="BT84">
        <v>0.33335334</v>
      </c>
      <c r="BU84" s="34">
        <v>0</v>
      </c>
      <c r="CJ84" s="16"/>
      <c r="CK84" s="16"/>
      <c r="CL84" s="16"/>
      <c r="CM84" s="16"/>
      <c r="CN84" s="16"/>
      <c r="CO84" s="16"/>
      <c r="CQ84" s="16"/>
      <c r="CR84" s="16"/>
      <c r="CS84" s="16"/>
      <c r="CT84" s="16"/>
      <c r="CU84" s="16"/>
      <c r="CV84" s="16"/>
      <c r="CW84" s="16"/>
      <c r="CX84" s="16"/>
    </row>
    <row r="85" spans="1:102" x14ac:dyDescent="0.2">
      <c r="A85" s="3" t="s">
        <v>2</v>
      </c>
      <c r="B85" s="3" t="s">
        <v>5</v>
      </c>
      <c r="C85" s="3"/>
      <c r="D85" s="3"/>
      <c r="E85" s="3"/>
      <c r="F85" s="3"/>
      <c r="G85" s="3"/>
      <c r="H85" s="12"/>
      <c r="I85" s="3"/>
      <c r="AG85" s="40">
        <v>0</v>
      </c>
      <c r="AH85" s="40">
        <v>1.01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0.78333332999999994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0.36000000000000004</v>
      </c>
      <c r="BD85" s="33">
        <v>0.9</v>
      </c>
      <c r="BE85">
        <v>10.1</v>
      </c>
      <c r="BF85">
        <v>0</v>
      </c>
      <c r="BG85">
        <v>1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2.6111111</v>
      </c>
      <c r="BN85">
        <v>0</v>
      </c>
      <c r="BO85">
        <v>0</v>
      </c>
      <c r="BP85">
        <v>17</v>
      </c>
      <c r="BQ85">
        <v>100</v>
      </c>
      <c r="BR85">
        <v>10</v>
      </c>
      <c r="BS85">
        <v>0.2</v>
      </c>
      <c r="BT85">
        <v>0</v>
      </c>
      <c r="BU85" s="34">
        <v>0</v>
      </c>
    </row>
    <row r="86" spans="1:102" x14ac:dyDescent="0.2">
      <c r="A86" s="3" t="s">
        <v>2</v>
      </c>
      <c r="B86" s="3" t="s">
        <v>6</v>
      </c>
      <c r="C86" s="3"/>
      <c r="D86" s="3"/>
      <c r="E86" s="3"/>
      <c r="F86" s="3"/>
      <c r="G86" s="3"/>
      <c r="H86" s="12"/>
      <c r="I86" s="3"/>
      <c r="AG86" s="40">
        <v>0</v>
      </c>
      <c r="AH86" s="40">
        <v>1.666668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1.5666666599999999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0.55999679400000002</v>
      </c>
      <c r="BD86" s="35">
        <v>0.6</v>
      </c>
      <c r="BE86" s="8">
        <v>16.666679999999999</v>
      </c>
      <c r="BF86" s="8">
        <v>0</v>
      </c>
      <c r="BG86" s="8">
        <v>2</v>
      </c>
      <c r="BH86" s="8">
        <v>0</v>
      </c>
      <c r="BI86" s="8">
        <v>0</v>
      </c>
      <c r="BJ86" s="8">
        <v>1</v>
      </c>
      <c r="BK86" s="8">
        <v>0</v>
      </c>
      <c r="BL86" s="8">
        <v>2</v>
      </c>
      <c r="BM86" s="8">
        <v>5.2222222</v>
      </c>
      <c r="BN86" s="8">
        <v>6.6666800000000004</v>
      </c>
      <c r="BO86" s="8">
        <v>0</v>
      </c>
      <c r="BP86" s="8">
        <v>6.6666800000000004</v>
      </c>
      <c r="BQ86" s="8">
        <v>44.444533</v>
      </c>
      <c r="BR86" s="8">
        <v>15.555467</v>
      </c>
      <c r="BS86" s="8">
        <v>0.31110933000000002</v>
      </c>
      <c r="BT86" s="8">
        <v>0</v>
      </c>
      <c r="BU86" s="36">
        <v>0</v>
      </c>
    </row>
    <row r="87" spans="1:102" x14ac:dyDescent="0.2">
      <c r="A87" s="3" t="s">
        <v>232</v>
      </c>
      <c r="B87" s="3" t="s">
        <v>233</v>
      </c>
      <c r="C87" s="3"/>
      <c r="D87" s="3"/>
      <c r="E87" s="3"/>
      <c r="F87" s="3"/>
      <c r="G87" s="3"/>
      <c r="H87" s="12"/>
      <c r="I87" s="3"/>
      <c r="AG87">
        <v>0</v>
      </c>
      <c r="AH87">
        <v>1.3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1.8999999899999997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 s="35">
        <v>0</v>
      </c>
      <c r="BE87" s="8">
        <v>13</v>
      </c>
      <c r="BF87" s="8">
        <v>0</v>
      </c>
      <c r="BG87" s="8">
        <v>3</v>
      </c>
      <c r="BH87" s="8">
        <v>0</v>
      </c>
      <c r="BI87" s="8">
        <v>0</v>
      </c>
      <c r="BJ87" s="8">
        <v>5</v>
      </c>
      <c r="BK87" s="8">
        <v>0</v>
      </c>
      <c r="BL87" s="8">
        <v>2</v>
      </c>
      <c r="BM87" s="8">
        <v>6.3333332999999996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36">
        <v>0</v>
      </c>
    </row>
    <row r="88" spans="1:102" x14ac:dyDescent="0.2">
      <c r="D88" s="3"/>
      <c r="E88" s="3"/>
      <c r="F88" s="3"/>
      <c r="G88" s="3"/>
      <c r="H88" s="12"/>
      <c r="I88" s="3"/>
      <c r="BD88" s="13" t="s">
        <v>139</v>
      </c>
    </row>
    <row r="89" spans="1:102" x14ac:dyDescent="0.2">
      <c r="A89" s="3"/>
      <c r="B89" s="3"/>
      <c r="C89" s="3"/>
      <c r="D89" s="3"/>
      <c r="E89" s="3"/>
      <c r="F89" s="3"/>
      <c r="G89" s="3"/>
      <c r="H89" s="12"/>
      <c r="I89" s="3"/>
      <c r="BD89" s="28">
        <v>0</v>
      </c>
      <c r="BE89" s="28">
        <v>10.666679999999999</v>
      </c>
      <c r="BF89" s="28">
        <v>0</v>
      </c>
      <c r="BG89" s="28">
        <v>7.7050501999999996</v>
      </c>
      <c r="BH89" s="28">
        <v>5</v>
      </c>
      <c r="BI89" s="28">
        <v>0</v>
      </c>
      <c r="BJ89" s="28">
        <v>5</v>
      </c>
      <c r="BK89" s="28">
        <v>0</v>
      </c>
      <c r="BL89" s="28">
        <v>2</v>
      </c>
      <c r="BM89" s="28">
        <v>0</v>
      </c>
      <c r="BN89" s="28">
        <v>0</v>
      </c>
      <c r="BO89" s="28">
        <v>0</v>
      </c>
      <c r="BP89" s="28">
        <v>0</v>
      </c>
      <c r="BQ89" s="28">
        <v>0</v>
      </c>
      <c r="BR89" s="28">
        <v>0</v>
      </c>
      <c r="BS89" s="28">
        <v>0</v>
      </c>
      <c r="BT89" s="28">
        <v>0</v>
      </c>
      <c r="BU89" s="28">
        <v>0</v>
      </c>
    </row>
    <row r="90" spans="1:102" x14ac:dyDescent="0.2">
      <c r="A90" s="3"/>
      <c r="B90" s="3"/>
      <c r="C90" s="3"/>
      <c r="D90" s="3"/>
      <c r="E90" s="3"/>
      <c r="F90" s="3"/>
      <c r="G90" s="3"/>
      <c r="H90" s="12"/>
      <c r="I90" s="3"/>
      <c r="BD90" s="13" t="s">
        <v>112</v>
      </c>
    </row>
    <row r="91" spans="1:102" x14ac:dyDescent="0.2">
      <c r="A91" s="3"/>
      <c r="B91" s="3"/>
      <c r="C91" s="3"/>
      <c r="D91" s="3"/>
      <c r="E91" s="3"/>
      <c r="F91" s="3"/>
      <c r="G91" s="3"/>
      <c r="H91" s="12"/>
      <c r="I91" s="3"/>
      <c r="BD91" s="43" cm="1">
        <f t="array" ref="BD91:BU91">(BD89:BU89+BD47:BU47)</f>
        <v>3</v>
      </c>
      <c r="BE91" s="43">
        <v>16.666679999999999</v>
      </c>
      <c r="BF91" s="43">
        <v>0</v>
      </c>
      <c r="BG91" s="43">
        <v>7.7050501999999996</v>
      </c>
      <c r="BH91" s="43">
        <v>5</v>
      </c>
      <c r="BI91" s="43">
        <v>0</v>
      </c>
      <c r="BJ91" s="43">
        <v>5</v>
      </c>
      <c r="BK91" s="43">
        <v>0</v>
      </c>
      <c r="BL91" s="43">
        <v>2</v>
      </c>
      <c r="BM91" s="51">
        <v>9999</v>
      </c>
      <c r="BN91" s="43">
        <v>7</v>
      </c>
      <c r="BO91" s="43">
        <v>22</v>
      </c>
      <c r="BP91" s="43">
        <v>100</v>
      </c>
      <c r="BQ91" s="43">
        <v>150</v>
      </c>
      <c r="BR91" s="43">
        <v>200</v>
      </c>
      <c r="BS91" s="43">
        <v>99999</v>
      </c>
      <c r="BT91" s="43">
        <v>1</v>
      </c>
      <c r="BU91" s="43">
        <v>1</v>
      </c>
    </row>
    <row r="92" spans="1:102" x14ac:dyDescent="0.2">
      <c r="A92" s="3"/>
      <c r="B92" s="3"/>
      <c r="C92" s="3"/>
      <c r="D92" s="3"/>
      <c r="E92" s="3"/>
      <c r="F92" s="3"/>
      <c r="G92" s="3"/>
      <c r="H92" s="12"/>
      <c r="I92" s="3"/>
    </row>
    <row r="93" spans="1:102" x14ac:dyDescent="0.2">
      <c r="A93" s="3"/>
      <c r="B93" s="3"/>
      <c r="C93" s="3"/>
      <c r="D93" s="3"/>
      <c r="E93" s="3"/>
      <c r="F93" s="3"/>
      <c r="G93" s="3"/>
      <c r="H93" s="12"/>
      <c r="I93" s="3"/>
      <c r="AF93" s="46"/>
    </row>
    <row r="94" spans="1:102" x14ac:dyDescent="0.2">
      <c r="A94" s="3"/>
      <c r="B94" s="3"/>
      <c r="C94" s="3"/>
      <c r="D94" s="3"/>
      <c r="E94" s="3"/>
      <c r="F94" s="3"/>
      <c r="G94" s="3"/>
      <c r="H94" s="12"/>
      <c r="I94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storage</vt:lpstr>
      <vt:lpstr>storage_esm_output</vt:lpstr>
      <vt:lpstr>transport</vt:lpstr>
      <vt:lpstr>transport_esm_output</vt:lpstr>
      <vt:lpstr>full_oper</vt:lpstr>
      <vt:lpstr>full_oper_esm_output</vt:lpstr>
      <vt:lpstr>peak_moment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2024-07-11T08:25:01Z</dcterms:modified>
</cp:coreProperties>
</file>