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BFF1E973-6529-7045-8222-C47A4E84E50F}" xr6:coauthVersionLast="47" xr6:coauthVersionMax="47" xr10:uidLastSave="{00000000-0000-0000-0000-000000000000}"/>
  <bookViews>
    <workbookView xWindow="0" yWindow="500" windowWidth="28800" windowHeight="16280" xr2:uid="{7B02621E-B7BE-C640-8F0D-21B2A43A72CA}"/>
  </bookViews>
  <sheets>
    <sheet name="new" sheetId="10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new!$Y$10:$AD$15,new!$AF$45:$AT$50,new!$AV$73:$BG$73,new!$BP$17,new!$CG$10:$CL$15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new!$BS$10:$BX$15</definedName>
    <definedName name="solver_lhs10" localSheetId="0" hidden="1">new!$CG$30:$CL$31</definedName>
    <definedName name="solver_lhs11" localSheetId="0" hidden="1">new!$CG$36:$CL$37</definedName>
    <definedName name="solver_lhs12" localSheetId="0" hidden="1">new!$CG$39:$CL$40</definedName>
    <definedName name="solver_lhs13" localSheetId="0" hidden="1">new!$CG$42:$CL$43</definedName>
    <definedName name="solver_lhs14" localSheetId="0" hidden="1">new!$CG$33:$CL$34</definedName>
    <definedName name="solver_lhs15" localSheetId="0" hidden="1">new!$CG$10:$CL$15</definedName>
    <definedName name="solver_lhs2" localSheetId="0" hidden="1">new!$BZ$10:$CE$15</definedName>
    <definedName name="solver_lhs3" localSheetId="0" hidden="1">new!$BS$17:$BX$26</definedName>
    <definedName name="solver_lhs4" localSheetId="0" hidden="1">new!$BP$17</definedName>
    <definedName name="solver_lhs5" localSheetId="0" hidden="1">new!$AV$73:$BG$73</definedName>
    <definedName name="solver_lhs6" localSheetId="0" hidden="1">new!$AO$45:$AT$50</definedName>
    <definedName name="solver_lhs7" localSheetId="0" hidden="1">new!$AJ$45:$AM$50</definedName>
    <definedName name="solver_lhs8" localSheetId="0" hidden="1">new!$AF$45:$AH$50</definedName>
    <definedName name="solver_lhs9" localSheetId="0" hidden="1">new!$CG$26:$CL$27</definedName>
    <definedName name="solver_neg" localSheetId="0" hidden="1">1</definedName>
    <definedName name="solver_num" localSheetId="0" hidden="1">15</definedName>
    <definedName name="solver_nwt" localSheetId="0" hidden="1">1</definedName>
    <definedName name="solver_opt" localSheetId="0" hidden="1">new!$AA$18</definedName>
    <definedName name="solver_rel1" localSheetId="0" hidden="1">2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2" localSheetId="0" hidden="1">2</definedName>
    <definedName name="solver_rel3" localSheetId="0" hidden="1">3</definedName>
    <definedName name="solver_rel4" localSheetId="0" hidden="1">5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2" localSheetId="0" hidden="1">0</definedName>
    <definedName name="solver_rhs3" localSheetId="0" hidden="1">0</definedName>
    <definedName name="solver_rhs4" localSheetId="0" hidden="1">binary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75" i="10" l="1" a="1"/>
  <c r="AV75" i="10" s="1"/>
  <c r="AV59" i="10" s="1" a="1"/>
  <c r="AV59" i="10" s="1"/>
  <c r="AF66" i="10" a="1"/>
  <c r="AF66" i="10" s="1"/>
  <c r="Y18" i="10" s="1"/>
  <c r="AV66" i="10" a="1"/>
  <c r="AV66" i="10" s="1"/>
  <c r="Z18" i="10" a="1"/>
  <c r="Z18" i="10" s="1"/>
  <c r="BQ10" i="10" a="1"/>
  <c r="BQ10" i="10" s="1"/>
  <c r="BS10" i="10" s="1" a="1"/>
  <c r="BS10" i="10" s="1"/>
  <c r="BJ54" i="10"/>
  <c r="BJ55" i="10" s="1"/>
  <c r="BJ56" i="10" s="1"/>
  <c r="BJ57" i="10" s="1"/>
  <c r="BJ58" i="10" s="1"/>
  <c r="J45" i="10" a="1"/>
  <c r="J45" i="10" s="1"/>
  <c r="BZ10" i="10" s="1" a="1"/>
  <c r="BZ10" i="10" s="1"/>
  <c r="CG42" i="10" a="1"/>
  <c r="CG42" i="10" s="1"/>
  <c r="BM29" i="10" a="1"/>
  <c r="BM29" i="10" s="1"/>
  <c r="BL29" i="10" a="1"/>
  <c r="BL29" i="10" s="1"/>
  <c r="AM15" i="10"/>
  <c r="AX52" i="10" l="1" a="1"/>
  <c r="AX52" i="10" s="1"/>
  <c r="AF73" i="10" a="1"/>
  <c r="AZ52" i="10" a="1"/>
  <c r="AZ52" i="10" s="1"/>
  <c r="BI61" i="10" s="1" a="1"/>
  <c r="BI61" i="10" s="1"/>
  <c r="BB52" i="10" a="1"/>
  <c r="BB52" i="10" s="1"/>
  <c r="CG36" i="10" s="1" a="1"/>
  <c r="CG36" i="10" s="1"/>
  <c r="AV52" i="10" a="1"/>
  <c r="AV52" i="10" s="1"/>
  <c r="BD52" i="10" a="1"/>
  <c r="BD52" i="10" s="1"/>
  <c r="CG39" i="10" s="1" a="1"/>
  <c r="CG39" i="10" s="1"/>
  <c r="BS17" i="10" a="1"/>
  <c r="BS17" i="10" s="1"/>
  <c r="AA18" i="10"/>
  <c r="BK61" i="10" a="1"/>
  <c r="BK61" i="10" s="1"/>
  <c r="CG40" i="10" l="1" a="1"/>
  <c r="CG40" i="10" s="1"/>
  <c r="BF38" i="10" a="1"/>
  <c r="BF38" i="10" s="1"/>
  <c r="CG30" i="10" s="1" a="1"/>
  <c r="CG30" i="10" s="1"/>
  <c r="AF73" i="10"/>
  <c r="AJ59" i="10" a="1"/>
  <c r="AJ59" i="10" s="1"/>
  <c r="CG26" i="10" s="1" a="1"/>
  <c r="CG26" i="10" s="1"/>
  <c r="CG37" i="10" a="1"/>
  <c r="CG37" i="10" s="1"/>
  <c r="CG33" i="10" l="1" a="1"/>
  <c r="CG33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<sst xmlns="http://schemas.openxmlformats.org/spreadsheetml/2006/main" count="411" uniqueCount="167">
  <si>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</si>
  <si>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</si>
  <si>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</si>
  <si>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</si>
  <si>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</si>
  <si>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</si>
  <si>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</si>
  <si>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</si>
  <si>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</si>
  <si>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</si>
  <si>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</si>
  <si>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</si>
  <si>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</si>
  <si>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</si>
  <si>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</si>
  <si>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</si>
  <si>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</si>
  <si>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</si>
  <si>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</si>
  <si>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</si>
  <si>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</si>
  <si>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</si>
  <si>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</si>
  <si>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</si>
  <si>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</si>
  <si>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</si>
  <si>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</si>
  <si>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</si>
  <si>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</si>
  <si>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</si>
  <si>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</si>
  <si>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</si>
  <si>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</si>
  <si>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</si>
  <si>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</si>
  <si>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</si>
  <si>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</si>
  <si>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</si>
  <si>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</si>
  <si>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</si>
  <si>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</si>
  <si>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</si>
  <si>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</si>
  <si>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</si>
  <si>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</si>
  <si>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</si>
  <si>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</si>
  <si>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</si>
  <si>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</si>
  <si>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</si>
  <si>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</si>
  <si>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</si>
  <si>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</si>
  <si>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</si>
  <si>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</si>
  <si>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</si>
  <si>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</si>
  <si>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</si>
  <si>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</si>
  <si>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</si>
  <si>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</si>
  <si>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</si>
  <si>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</si>
  <si>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</si>
  <si>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</si>
  <si>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</si>
  <si>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</si>
  <si>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</si>
  <si>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</si>
  <si>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</si>
  <si>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</si>
  <si>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</si>
  <si>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</si>
  <si>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</si>
  <si>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</si>
  <si>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</si>
  <si>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</si>
  <si>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</si>
  <si>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</si>
  <si>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</si>
  <si>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</si>
  <si>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</si>
  <si>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</si>
  <si>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</si>
  <si>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</si>
  <si>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</si>
  <si>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</si>
  <si>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</si>
  <si>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</si>
  <si>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</si>
  <si>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</si>
  <si>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</si>
  <si>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</si>
  <si>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</si>
  <si>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</si>
  <si>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</si>
  <si>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</si>
  <si>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</si>
  <si>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</si>
  <si>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</si>
  <si>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</si>
  <si>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</si>
  <si>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</si>
  <si>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</si>
  <si>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C_oper_tot</t>
  </si>
  <si>
    <t>a.1</t>
  </si>
  <si>
    <t>a.2</t>
  </si>
  <si>
    <t>a.3</t>
  </si>
  <si>
    <t>a.4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</si>
  <si>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</si>
  <si>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</si>
  <si>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</si>
  <si>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</si>
  <si>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</si>
  <si>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</si>
  <si>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</si>
  <si>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</si>
  <si>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</si>
  <si>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</si>
  <si>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</si>
  <si>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</si>
  <si>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</si>
  <si>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</si>
  <si>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</si>
  <si>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</si>
  <si>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</si>
  <si>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</si>
  <si>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</si>
  <si>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</si>
  <si>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</si>
  <si>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</si>
  <si>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</si>
  <si>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</si>
  <si>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</si>
  <si>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</si>
  <si>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</si>
  <si>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</si>
  <si>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</si>
  <si>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</si>
  <si>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</si>
  <si>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</si>
  <si>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</si>
  <si>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</si>
  <si>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</si>
  <si>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</si>
  <si>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Thermal insulation</t>
  </si>
  <si>
    <t>t.13</t>
  </si>
  <si>
    <t>Thermal Insulation</t>
  </si>
  <si>
    <t>TI</t>
  </si>
  <si>
    <t>t.3a</t>
  </si>
  <si>
    <t>a.5a</t>
  </si>
  <si>
    <t>HP heating winter</t>
  </si>
  <si>
    <t>HP heating summer</t>
  </si>
  <si>
    <t>Q-uX'-Y-curtail = 0</t>
  </si>
  <si>
    <t>d X_f -Q = 0</t>
  </si>
  <si>
    <t>I_af</t>
  </si>
  <si>
    <t>HP winter</t>
  </si>
  <si>
    <t>a.5B</t>
  </si>
  <si>
    <t>HP summer</t>
  </si>
  <si>
    <t>X_flows</t>
  </si>
  <si>
    <t>X_act</t>
  </si>
  <si>
    <t>Activity seasonal limit</t>
  </si>
  <si>
    <t>X_tech (no_stor)</t>
  </si>
  <si>
    <t>Insulation y/n</t>
  </si>
  <si>
    <t>TI cost</t>
  </si>
  <si>
    <t>cap_activ</t>
  </si>
  <si>
    <t>cap_tot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</si>
</sst>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;\-"/>
    <numFmt numFmtId="165" formatCode="#,##0.0_ ;\-#,##0.0\ "/>
  </numFmts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0" borderId="0" xfId="0" applyNumberFormat="1"/>
    <xf numFmtId="0" fontId="1" fillId="5" borderId="0" xfId="0" applyFont="1" applyFill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6" fillId="0" borderId="5" xfId="0" applyFont="1" applyBorder="1"/>
    <xf numFmtId="0" fontId="5" fillId="11" borderId="0" xfId="0" applyFont="1" applyFill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8" borderId="0" xfId="0" applyNumberFormat="1" applyFill="1"/>
    <xf numFmtId="0" fontId="2" fillId="0" borderId="8" xfId="0" applyFont="1" applyBorder="1"/>
    <xf numFmtId="164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AE1A-0E18-DF48-8976-354601D23DDF}">
  <dimension ref="A1:CN75"/>
  <sheetViews>
    <sheetView tabSelected="1" zoomScale="62" workbookViewId="0">
      <selection activeCell="BF52" sqref="BF52"/>
    </sheetView>
  </sheetViews>
  <sheetFormatPr baseColWidth="10" defaultRowHeight="16" x14ac:dyDescent="0.2"/>
  <cols>
    <col min="7" max="7" width="18.1640625" customWidth="1"/>
    <col min="8" max="8" width="10.83203125" style="31"/>
    <col min="40" max="40" width="14" customWidth="1"/>
  </cols>
  <sheetData>
    <row r="1" spans="1:9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Y1" s="3" t="s">
        <v>1</v>
      </c>
      <c r="Z1" s="3" t="s">
        <v>1</v>
      </c>
      <c r="AA1" s="3" t="s">
        <v>1</v>
      </c>
      <c r="AB1" s="3" t="s">
        <v>2</v>
      </c>
      <c r="AC1" s="3" t="s">
        <v>2</v>
      </c>
      <c r="AD1" s="3" t="s">
        <v>2</v>
      </c>
      <c r="BI1" s="3" t="s">
        <v>1</v>
      </c>
      <c r="BJ1" s="3" t="s">
        <v>1</v>
      </c>
      <c r="BK1" s="3" t="s">
        <v>1</v>
      </c>
      <c r="BL1" s="3" t="s">
        <v>2</v>
      </c>
      <c r="BM1" s="3" t="s">
        <v>2</v>
      </c>
      <c r="BN1" s="3" t="s">
        <v>2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Z1" s="3" t="s">
        <v>1</v>
      </c>
      <c r="CA1" s="3" t="s">
        <v>1</v>
      </c>
      <c r="CB1" s="3" t="s">
        <v>1</v>
      </c>
      <c r="CC1" s="3" t="s">
        <v>2</v>
      </c>
      <c r="CD1" s="3" t="s">
        <v>2</v>
      </c>
      <c r="CE1" s="3" t="s">
        <v>2</v>
      </c>
      <c r="CF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</row>
    <row r="2" spans="1:9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Y2" s="3" t="s">
        <v>4</v>
      </c>
      <c r="Z2" s="3" t="s">
        <v>5</v>
      </c>
      <c r="AA2" s="3" t="s">
        <v>6</v>
      </c>
      <c r="AB2" s="3" t="s">
        <v>4</v>
      </c>
      <c r="AC2" s="3" t="s">
        <v>5</v>
      </c>
      <c r="AD2" s="3" t="s">
        <v>6</v>
      </c>
      <c r="BI2" s="3" t="s">
        <v>4</v>
      </c>
      <c r="BJ2" s="3" t="s">
        <v>5</v>
      </c>
      <c r="BK2" s="3" t="s">
        <v>6</v>
      </c>
      <c r="BL2" s="3" t="s">
        <v>4</v>
      </c>
      <c r="BM2" s="3" t="s">
        <v>5</v>
      </c>
      <c r="BN2" s="3" t="s">
        <v>6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Z2" s="3" t="s">
        <v>4</v>
      </c>
      <c r="CA2" s="3" t="s">
        <v>5</v>
      </c>
      <c r="CB2" s="3" t="s">
        <v>6</v>
      </c>
      <c r="CC2" s="3" t="s">
        <v>4</v>
      </c>
      <c r="CD2" s="3" t="s">
        <v>5</v>
      </c>
      <c r="CE2" s="3" t="s">
        <v>6</v>
      </c>
      <c r="CF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</row>
    <row r="3" spans="1:9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CG3" s="3"/>
      <c r="CH3" s="3"/>
      <c r="CI3" s="3"/>
      <c r="CJ3" s="3"/>
      <c r="CK3" s="3"/>
      <c r="CL3" s="3"/>
    </row>
    <row r="4" spans="1:9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131</v>
      </c>
      <c r="AV4" s="5" t="s">
        <v>22</v>
      </c>
      <c r="BF4" s="43" t="s">
        <v>23</v>
      </c>
      <c r="BG4" s="43"/>
    </row>
    <row r="5" spans="1:92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3"/>
      <c r="AV5" t="s">
        <v>116</v>
      </c>
      <c r="AW5" t="s">
        <v>117</v>
      </c>
      <c r="AX5" t="s">
        <v>149</v>
      </c>
      <c r="AY5" t="s">
        <v>118</v>
      </c>
      <c r="AZ5" t="s">
        <v>119</v>
      </c>
      <c r="BA5" t="s">
        <v>120</v>
      </c>
      <c r="BB5" t="s">
        <v>121</v>
      </c>
      <c r="BC5" t="s">
        <v>122</v>
      </c>
      <c r="BD5" t="s">
        <v>123</v>
      </c>
      <c r="BE5" t="s">
        <v>124</v>
      </c>
      <c r="BF5" t="s">
        <v>136</v>
      </c>
      <c r="BG5" t="s">
        <v>146</v>
      </c>
      <c r="BH5" s="3"/>
    </row>
    <row r="6" spans="1:92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F6" t="s">
        <v>105</v>
      </c>
      <c r="AG6" t="s">
        <v>106</v>
      </c>
      <c r="AH6" t="s">
        <v>107</v>
      </c>
      <c r="AI6" t="s">
        <v>108</v>
      </c>
      <c r="AJ6" t="s">
        <v>150</v>
      </c>
      <c r="AK6" t="s">
        <v>150</v>
      </c>
      <c r="AL6" t="s">
        <v>109</v>
      </c>
      <c r="AM6" t="s">
        <v>110</v>
      </c>
      <c r="AN6" t="s">
        <v>111</v>
      </c>
      <c r="AO6" t="s">
        <v>112</v>
      </c>
      <c r="AP6" t="s">
        <v>113</v>
      </c>
      <c r="AQ6" t="s">
        <v>114</v>
      </c>
      <c r="AR6" t="s">
        <v>115</v>
      </c>
      <c r="AS6" t="s">
        <v>129</v>
      </c>
      <c r="AT6" t="s">
        <v>144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92" x14ac:dyDescent="0.2">
      <c r="A7" s="1"/>
      <c r="B7" s="1"/>
      <c r="C7" s="1"/>
      <c r="D7" s="1"/>
      <c r="E7" s="1"/>
      <c r="F7" s="1"/>
      <c r="G7" s="1" t="s">
        <v>41</v>
      </c>
      <c r="H7" s="2"/>
      <c r="I7" s="1"/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128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AF7" s="6" t="s">
        <v>25</v>
      </c>
      <c r="AG7" s="6" t="s">
        <v>37</v>
      </c>
      <c r="AH7" s="6" t="s">
        <v>38</v>
      </c>
      <c r="AI7" s="42" t="s">
        <v>39</v>
      </c>
      <c r="AJ7" s="55" t="s">
        <v>151</v>
      </c>
      <c r="AK7" s="55" t="s">
        <v>152</v>
      </c>
      <c r="AL7" s="6" t="s">
        <v>40</v>
      </c>
      <c r="AM7" s="6" t="s">
        <v>29</v>
      </c>
      <c r="AN7" s="42" t="s">
        <v>130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"/>
      <c r="AV7" s="6" t="s">
        <v>25</v>
      </c>
      <c r="AW7" s="6" t="s">
        <v>26</v>
      </c>
      <c r="AX7" s="6" t="s">
        <v>28</v>
      </c>
      <c r="AY7" s="6" t="s">
        <v>29</v>
      </c>
      <c r="AZ7" s="6" t="s">
        <v>30</v>
      </c>
      <c r="BA7" s="6" t="s">
        <v>31</v>
      </c>
      <c r="BB7" s="6" t="s">
        <v>32</v>
      </c>
      <c r="BC7" s="6" t="s">
        <v>33</v>
      </c>
      <c r="BD7" s="6" t="s">
        <v>34</v>
      </c>
      <c r="BE7" s="6" t="s">
        <v>35</v>
      </c>
      <c r="BF7" s="42" t="s">
        <v>27</v>
      </c>
      <c r="BG7" s="42" t="s">
        <v>128</v>
      </c>
      <c r="BH7" s="6"/>
    </row>
    <row r="8" spans="1:92" x14ac:dyDescent="0.2">
      <c r="A8" s="8"/>
      <c r="B8" s="8"/>
      <c r="C8" s="8"/>
      <c r="D8" s="8"/>
      <c r="E8" s="8"/>
      <c r="F8" s="8"/>
      <c r="G8" s="8"/>
      <c r="H8" s="60" t="s">
        <v>55</v>
      </c>
      <c r="I8" s="8"/>
      <c r="J8" s="9" t="s">
        <v>56</v>
      </c>
      <c r="K8" s="9" t="s">
        <v>56</v>
      </c>
      <c r="L8" s="9" t="s">
        <v>56</v>
      </c>
      <c r="M8" s="9" t="s">
        <v>56</v>
      </c>
      <c r="N8" s="9" t="s">
        <v>56</v>
      </c>
      <c r="O8" s="9" t="s">
        <v>56</v>
      </c>
      <c r="P8" s="9" t="s">
        <v>56</v>
      </c>
      <c r="Q8" s="9" t="s">
        <v>56</v>
      </c>
      <c r="R8" s="9" t="s">
        <v>56</v>
      </c>
      <c r="S8" s="9" t="s">
        <v>56</v>
      </c>
      <c r="T8" s="9" t="s">
        <v>56</v>
      </c>
      <c r="U8" s="9" t="s">
        <v>56</v>
      </c>
      <c r="V8" s="9" t="s">
        <v>56</v>
      </c>
      <c r="W8" s="9" t="s">
        <v>56</v>
      </c>
      <c r="X8" s="7"/>
      <c r="Y8" s="7"/>
      <c r="Z8" s="7"/>
      <c r="AA8" s="7"/>
      <c r="AB8" s="7"/>
      <c r="AC8" s="7"/>
      <c r="AD8" s="7"/>
      <c r="AE8" s="7"/>
      <c r="AF8" s="9" t="s">
        <v>56</v>
      </c>
      <c r="AG8" s="9" t="s">
        <v>56</v>
      </c>
      <c r="AH8" s="9" t="s">
        <v>56</v>
      </c>
      <c r="AI8" s="9" t="s">
        <v>56</v>
      </c>
      <c r="AJ8" s="9" t="s">
        <v>56</v>
      </c>
      <c r="AK8" s="9" t="s">
        <v>56</v>
      </c>
      <c r="AL8" s="9" t="s">
        <v>56</v>
      </c>
      <c r="AM8" s="9" t="s">
        <v>56</v>
      </c>
      <c r="AN8" s="9" t="s">
        <v>56</v>
      </c>
      <c r="AO8" s="9" t="s">
        <v>56</v>
      </c>
      <c r="AP8" s="9" t="s">
        <v>56</v>
      </c>
      <c r="AQ8" s="9" t="s">
        <v>56</v>
      </c>
      <c r="AR8" s="9" t="s">
        <v>56</v>
      </c>
      <c r="AS8" s="9" t="s">
        <v>56</v>
      </c>
      <c r="AT8" s="9" t="s">
        <v>56</v>
      </c>
      <c r="AU8" s="9"/>
      <c r="AV8" s="9" t="s">
        <v>56</v>
      </c>
      <c r="AW8" s="9" t="s">
        <v>56</v>
      </c>
      <c r="AX8" s="9" t="s">
        <v>56</v>
      </c>
      <c r="AY8" s="9" t="s">
        <v>56</v>
      </c>
      <c r="AZ8" s="9" t="s">
        <v>56</v>
      </c>
      <c r="BA8" s="9" t="s">
        <v>56</v>
      </c>
      <c r="BB8" s="9" t="s">
        <v>56</v>
      </c>
      <c r="BC8" s="9" t="s">
        <v>56</v>
      </c>
      <c r="BD8" s="9" t="s">
        <v>56</v>
      </c>
      <c r="BE8" s="9" t="s">
        <v>56</v>
      </c>
      <c r="BF8" s="9"/>
      <c r="BG8" s="9"/>
      <c r="BH8" s="9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</row>
    <row r="9" spans="1:92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72</v>
      </c>
      <c r="Y9" t="s">
        <v>103</v>
      </c>
      <c r="AF9" s="11" t="s">
        <v>57</v>
      </c>
      <c r="BI9" s="11" t="s">
        <v>58</v>
      </c>
      <c r="BP9" t="s">
        <v>147</v>
      </c>
      <c r="BQ9" t="s">
        <v>148</v>
      </c>
      <c r="BS9" s="11" t="s">
        <v>153</v>
      </c>
      <c r="BZ9" s="11" t="s">
        <v>154</v>
      </c>
      <c r="CG9" s="11" t="s">
        <v>59</v>
      </c>
    </row>
    <row r="10" spans="1:92" x14ac:dyDescent="0.2">
      <c r="A10" s="3"/>
      <c r="B10" s="3"/>
      <c r="C10" s="3" t="s">
        <v>60</v>
      </c>
      <c r="D10" s="3"/>
      <c r="E10" s="3"/>
      <c r="F10" s="3"/>
      <c r="G10" s="6" t="s">
        <v>61</v>
      </c>
      <c r="H10" s="10" t="s">
        <v>56</v>
      </c>
      <c r="I10" s="3"/>
      <c r="J10" s="14">
        <v>1</v>
      </c>
      <c r="K10" s="14">
        <v>1</v>
      </c>
      <c r="L10" s="14">
        <v>-1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3"/>
      <c r="Y10" s="25">
        <v>13.10004</v>
      </c>
      <c r="Z10" s="25">
        <v>10.3</v>
      </c>
      <c r="AA10" s="25">
        <v>13.50004</v>
      </c>
      <c r="AB10" s="25">
        <v>10.9</v>
      </c>
      <c r="AC10" s="25">
        <v>10.9</v>
      </c>
      <c r="AD10" s="25">
        <v>11.3</v>
      </c>
      <c r="AE10" s="13"/>
      <c r="AF10" s="14">
        <v>0</v>
      </c>
      <c r="AG10" s="14">
        <v>0</v>
      </c>
      <c r="AH10" s="14">
        <v>0</v>
      </c>
      <c r="AI10" s="14">
        <v>1E-4</v>
      </c>
      <c r="AJ10" s="15">
        <v>0.5</v>
      </c>
      <c r="AK10" s="15">
        <v>0.4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5">
        <v>0.6</v>
      </c>
      <c r="AR10" s="15">
        <v>1.2</v>
      </c>
      <c r="AS10" s="14">
        <v>0</v>
      </c>
      <c r="AT10" s="14">
        <v>0</v>
      </c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4">
        <v>10</v>
      </c>
      <c r="BJ10" s="14">
        <v>8</v>
      </c>
      <c r="BK10" s="14">
        <v>10</v>
      </c>
      <c r="BL10" s="14">
        <v>10</v>
      </c>
      <c r="BM10" s="14">
        <v>8</v>
      </c>
      <c r="BN10" s="14">
        <v>10</v>
      </c>
      <c r="BP10" s="14">
        <v>0</v>
      </c>
      <c r="BQ10" s="38" cm="1">
        <f t="array" ref="BQ10:BQ15">1+BP10:BP15*BP17</f>
        <v>1</v>
      </c>
      <c r="BR10" s="13"/>
      <c r="BS10" s="17" cm="1">
        <f t="array" ref="BS10:BX15">Y10:AD15-MMULT(AF10:AT15,TRANSPOSE(AF45:AT50))-BI10:BN15*_xlfn.ANCHORARRAY(BQ10)-CG10:CL15</f>
        <v>0</v>
      </c>
      <c r="BT10" s="18">
        <v>0</v>
      </c>
      <c r="BU10" s="18">
        <v>0</v>
      </c>
      <c r="BV10" s="18">
        <v>0</v>
      </c>
      <c r="BW10" s="18">
        <v>0</v>
      </c>
      <c r="BX10" s="19">
        <v>0</v>
      </c>
      <c r="BY10" s="13"/>
      <c r="BZ10" s="17" cm="1">
        <f t="array" ref="BZ10:CE15">MMULT(J10:W15,TRANSPOSE(_xlfn.ANCHORARRAY(J45)))-Y10:AD15</f>
        <v>0</v>
      </c>
      <c r="CA10" s="18">
        <v>0</v>
      </c>
      <c r="CB10" s="18">
        <v>0</v>
      </c>
      <c r="CC10" s="18">
        <v>0</v>
      </c>
      <c r="CD10" s="18">
        <v>0</v>
      </c>
      <c r="CE10" s="19">
        <v>0</v>
      </c>
      <c r="CF10" s="13"/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</row>
    <row r="11" spans="1:92" x14ac:dyDescent="0.2">
      <c r="A11" s="3"/>
      <c r="B11" s="3"/>
      <c r="C11" s="3" t="s">
        <v>62</v>
      </c>
      <c r="D11" s="3"/>
      <c r="E11" s="3"/>
      <c r="F11" s="3"/>
      <c r="G11" s="6" t="s">
        <v>63</v>
      </c>
      <c r="H11" s="10" t="s">
        <v>56</v>
      </c>
      <c r="I11" s="3"/>
      <c r="J11" s="14">
        <v>0</v>
      </c>
      <c r="K11" s="14">
        <v>0</v>
      </c>
      <c r="L11" s="14">
        <v>0</v>
      </c>
      <c r="M11" s="14">
        <v>0</v>
      </c>
      <c r="N11" s="14">
        <v>1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3"/>
      <c r="Y11" s="25">
        <v>7</v>
      </c>
      <c r="Z11" s="25">
        <v>4.5999999999999996</v>
      </c>
      <c r="AA11" s="25">
        <v>8</v>
      </c>
      <c r="AB11" s="25">
        <v>1</v>
      </c>
      <c r="AC11" s="25">
        <v>1</v>
      </c>
      <c r="AD11" s="25">
        <v>2</v>
      </c>
      <c r="AE11" s="13"/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5">
        <v>1.2</v>
      </c>
      <c r="AP11" s="15">
        <v>1.1000000000000001</v>
      </c>
      <c r="AQ11" s="14">
        <v>0</v>
      </c>
      <c r="AR11" s="14">
        <v>0</v>
      </c>
      <c r="AS11" s="14">
        <v>0</v>
      </c>
      <c r="AT11" s="14">
        <v>0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4">
        <v>1</v>
      </c>
      <c r="BJ11" s="14">
        <v>1</v>
      </c>
      <c r="BK11" s="14">
        <v>2</v>
      </c>
      <c r="BL11" s="14">
        <v>1</v>
      </c>
      <c r="BM11" s="14">
        <v>1</v>
      </c>
      <c r="BN11" s="14">
        <v>2</v>
      </c>
      <c r="BP11" s="14">
        <v>0</v>
      </c>
      <c r="BQ11" s="38">
        <v>1</v>
      </c>
      <c r="BR11" s="13"/>
      <c r="BS11" s="20">
        <v>0</v>
      </c>
      <c r="BT11" s="13">
        <v>0</v>
      </c>
      <c r="BU11" s="13">
        <v>0</v>
      </c>
      <c r="BV11" s="13">
        <v>0</v>
      </c>
      <c r="BW11" s="13">
        <v>0</v>
      </c>
      <c r="BX11" s="21">
        <v>0</v>
      </c>
      <c r="BY11" s="13"/>
      <c r="BZ11" s="20">
        <v>0</v>
      </c>
      <c r="CA11" s="13">
        <v>0</v>
      </c>
      <c r="CB11" s="13">
        <v>0</v>
      </c>
      <c r="CC11" s="13">
        <v>0</v>
      </c>
      <c r="CD11" s="13">
        <v>0</v>
      </c>
      <c r="CE11" s="21">
        <v>0</v>
      </c>
      <c r="CF11" s="13"/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</row>
    <row r="12" spans="1:92" x14ac:dyDescent="0.2">
      <c r="A12" s="3"/>
      <c r="B12" s="3"/>
      <c r="C12" s="3" t="s">
        <v>64</v>
      </c>
      <c r="D12" s="3"/>
      <c r="E12" s="3"/>
      <c r="F12" s="3"/>
      <c r="G12" s="6" t="s">
        <v>67</v>
      </c>
      <c r="H12" s="10" t="s">
        <v>56</v>
      </c>
      <c r="I12" s="3"/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0</v>
      </c>
      <c r="V12" s="14">
        <v>0</v>
      </c>
      <c r="W12" s="14">
        <v>0</v>
      </c>
      <c r="X12" s="13"/>
      <c r="Y12" s="25">
        <v>0</v>
      </c>
      <c r="Z12" s="25">
        <v>0</v>
      </c>
      <c r="AA12" s="25">
        <v>0</v>
      </c>
      <c r="AB12" s="25">
        <v>1</v>
      </c>
      <c r="AC12" s="25">
        <v>5</v>
      </c>
      <c r="AD12" s="25">
        <v>1</v>
      </c>
      <c r="AE12" s="13"/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BI12" s="14">
        <v>0</v>
      </c>
      <c r="BJ12" s="14">
        <v>0</v>
      </c>
      <c r="BK12" s="14">
        <v>0</v>
      </c>
      <c r="BL12" s="14">
        <v>1</v>
      </c>
      <c r="BM12" s="14">
        <v>5</v>
      </c>
      <c r="BN12" s="14">
        <v>1</v>
      </c>
      <c r="BP12" s="14">
        <v>0.05</v>
      </c>
      <c r="BQ12" s="38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13"/>
      <c r="BZ12" s="20">
        <v>0</v>
      </c>
      <c r="CA12" s="13">
        <v>0</v>
      </c>
      <c r="CB12" s="13">
        <v>0</v>
      </c>
      <c r="CC12" s="13">
        <v>0</v>
      </c>
      <c r="CD12" s="13">
        <v>0</v>
      </c>
      <c r="CE12" s="21">
        <v>0</v>
      </c>
      <c r="CF12" s="13"/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</row>
    <row r="13" spans="1:92" x14ac:dyDescent="0.2">
      <c r="A13" s="3"/>
      <c r="B13" s="3"/>
      <c r="C13" s="3" t="s">
        <v>66</v>
      </c>
      <c r="D13" s="3"/>
      <c r="E13" s="3"/>
      <c r="F13" s="3"/>
      <c r="G13" s="6" t="s">
        <v>65</v>
      </c>
      <c r="H13" s="10" t="s">
        <v>56</v>
      </c>
      <c r="I13" s="3"/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</v>
      </c>
      <c r="S13" s="14">
        <v>1</v>
      </c>
      <c r="T13" s="14">
        <v>0</v>
      </c>
      <c r="U13" s="61">
        <v>0</v>
      </c>
      <c r="V13" s="14">
        <v>0</v>
      </c>
      <c r="W13" s="14">
        <v>0</v>
      </c>
      <c r="X13" s="13"/>
      <c r="Y13" s="25">
        <v>5</v>
      </c>
      <c r="Z13" s="25">
        <v>3</v>
      </c>
      <c r="AA13" s="25">
        <v>5</v>
      </c>
      <c r="AB13" s="25">
        <v>0</v>
      </c>
      <c r="AC13" s="25">
        <v>0</v>
      </c>
      <c r="AD13" s="25">
        <v>0</v>
      </c>
      <c r="AE13" s="13"/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BI13" s="14">
        <v>5</v>
      </c>
      <c r="BJ13" s="14">
        <v>3</v>
      </c>
      <c r="BK13" s="14">
        <v>5</v>
      </c>
      <c r="BL13" s="14">
        <v>0</v>
      </c>
      <c r="BM13" s="14">
        <v>0</v>
      </c>
      <c r="BN13" s="14">
        <v>0</v>
      </c>
      <c r="BP13" s="14">
        <v>-0.1</v>
      </c>
      <c r="BQ13" s="38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13"/>
      <c r="BZ13" s="20">
        <v>0</v>
      </c>
      <c r="CA13" s="13">
        <v>0</v>
      </c>
      <c r="CB13" s="13">
        <v>0</v>
      </c>
      <c r="CC13" s="13">
        <v>0</v>
      </c>
      <c r="CD13" s="13">
        <v>0</v>
      </c>
      <c r="CE13" s="21">
        <v>0</v>
      </c>
      <c r="CF13" s="13"/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</row>
    <row r="14" spans="1:92" x14ac:dyDescent="0.2">
      <c r="A14" s="3"/>
      <c r="B14" s="3"/>
      <c r="C14" s="3" t="s">
        <v>68</v>
      </c>
      <c r="D14" s="3"/>
      <c r="E14" s="3"/>
      <c r="F14" s="3"/>
      <c r="G14" s="6" t="s">
        <v>69</v>
      </c>
      <c r="H14" s="10" t="s">
        <v>56</v>
      </c>
      <c r="I14" s="3"/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</v>
      </c>
      <c r="W14" s="14">
        <v>0</v>
      </c>
      <c r="X14" s="13"/>
      <c r="Y14" s="25">
        <v>0.5</v>
      </c>
      <c r="Z14" s="25">
        <v>1</v>
      </c>
      <c r="AA14" s="25">
        <v>2</v>
      </c>
      <c r="AB14" s="25">
        <v>0.5</v>
      </c>
      <c r="AC14" s="25">
        <v>1</v>
      </c>
      <c r="AD14" s="25">
        <v>2</v>
      </c>
      <c r="AE14" s="13"/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BI14" s="14">
        <v>0.5</v>
      </c>
      <c r="BJ14" s="14">
        <v>1</v>
      </c>
      <c r="BK14" s="14">
        <v>2</v>
      </c>
      <c r="BL14" s="14">
        <v>0.5</v>
      </c>
      <c r="BM14" s="14">
        <v>1</v>
      </c>
      <c r="BN14" s="14">
        <v>2</v>
      </c>
      <c r="BP14" s="14">
        <v>0</v>
      </c>
      <c r="BQ14" s="38">
        <v>1</v>
      </c>
      <c r="BR14" s="13"/>
      <c r="BS14" s="20">
        <v>0</v>
      </c>
      <c r="BT14" s="13">
        <v>0</v>
      </c>
      <c r="BU14" s="13">
        <v>0</v>
      </c>
      <c r="BV14" s="13">
        <v>0</v>
      </c>
      <c r="BW14" s="13">
        <v>0</v>
      </c>
      <c r="BX14" s="21">
        <v>0</v>
      </c>
      <c r="BY14" s="13"/>
      <c r="BZ14" s="20">
        <v>0</v>
      </c>
      <c r="CA14" s="13">
        <v>0</v>
      </c>
      <c r="CB14" s="13">
        <v>0</v>
      </c>
      <c r="CC14" s="13">
        <v>0</v>
      </c>
      <c r="CD14" s="13">
        <v>0</v>
      </c>
      <c r="CE14" s="21">
        <v>0</v>
      </c>
      <c r="CF14" s="13"/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</row>
    <row r="15" spans="1:92" x14ac:dyDescent="0.2">
      <c r="A15" s="3"/>
      <c r="B15" s="3"/>
      <c r="C15" s="3" t="s">
        <v>70</v>
      </c>
      <c r="D15" s="3"/>
      <c r="E15" s="3"/>
      <c r="F15" s="3"/>
      <c r="G15" s="6" t="s">
        <v>71</v>
      </c>
      <c r="H15" s="10" t="s">
        <v>56</v>
      </c>
      <c r="I15" s="3"/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1</v>
      </c>
      <c r="X15" s="13"/>
      <c r="Y15" s="25">
        <v>1.6388</v>
      </c>
      <c r="Z15" s="25">
        <v>1.5</v>
      </c>
      <c r="AA15" s="25">
        <v>4.1111110999999996</v>
      </c>
      <c r="AB15" s="25">
        <v>0.75</v>
      </c>
      <c r="AC15" s="25">
        <v>1.5</v>
      </c>
      <c r="AD15" s="25">
        <v>3</v>
      </c>
      <c r="AE15" s="13"/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5">
        <v>1.5</v>
      </c>
      <c r="AT15" s="14">
        <v>0</v>
      </c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8">
        <v>1</v>
      </c>
      <c r="BR15" s="13"/>
      <c r="BS15" s="22">
        <v>0</v>
      </c>
      <c r="BT15" s="23">
        <v>0</v>
      </c>
      <c r="BU15" s="23">
        <v>-1.1111111142270147E-8</v>
      </c>
      <c r="BV15" s="23">
        <v>0</v>
      </c>
      <c r="BW15" s="23">
        <v>0</v>
      </c>
      <c r="BX15" s="24">
        <v>0</v>
      </c>
      <c r="BY15" s="13"/>
      <c r="BZ15" s="22">
        <v>0</v>
      </c>
      <c r="CA15" s="23">
        <v>0</v>
      </c>
      <c r="CB15" s="23">
        <v>0</v>
      </c>
      <c r="CC15" s="23">
        <v>0</v>
      </c>
      <c r="CD15" s="23">
        <v>0</v>
      </c>
      <c r="CE15" s="24">
        <v>0</v>
      </c>
      <c r="CF15" s="13"/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</row>
    <row r="16" spans="1:92" x14ac:dyDescent="0.2">
      <c r="A16" s="3"/>
      <c r="B16" s="3"/>
      <c r="C16" s="3"/>
      <c r="D16" s="3"/>
      <c r="E16" s="3"/>
      <c r="F16" s="3"/>
      <c r="G16" s="6"/>
      <c r="H16" s="10"/>
      <c r="I16" s="3"/>
      <c r="J16" s="27" t="s">
        <v>155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 t="s">
        <v>73</v>
      </c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27" t="s">
        <v>126</v>
      </c>
      <c r="BJ16" s="13" t="s">
        <v>137</v>
      </c>
      <c r="BK16" s="13"/>
      <c r="BL16" s="13"/>
      <c r="BM16" s="13"/>
      <c r="BN16" s="13"/>
      <c r="BO16" s="13"/>
      <c r="BP16" s="13"/>
      <c r="BR16" s="13"/>
      <c r="BS16" s="27" t="s">
        <v>125</v>
      </c>
      <c r="BY16" s="13"/>
      <c r="BZ16" s="13"/>
      <c r="CA16" s="13"/>
      <c r="CB16" s="13"/>
      <c r="CC16" s="13"/>
      <c r="CD16" s="13"/>
      <c r="CE16" s="13"/>
    </row>
    <row r="17" spans="1:90" x14ac:dyDescent="0.2">
      <c r="A17" s="3"/>
      <c r="B17" s="3"/>
      <c r="C17" s="3"/>
      <c r="D17" s="3"/>
      <c r="E17" s="6"/>
      <c r="F17" s="4" t="s">
        <v>105</v>
      </c>
      <c r="G17" s="6" t="s">
        <v>25</v>
      </c>
      <c r="H17" s="10" t="s">
        <v>56</v>
      </c>
      <c r="I17" s="3"/>
      <c r="J17" s="12">
        <v>1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3"/>
      <c r="Y17" s="13" t="s">
        <v>74</v>
      </c>
      <c r="Z17" s="13" t="s">
        <v>75</v>
      </c>
      <c r="AA17" s="34" t="s">
        <v>76</v>
      </c>
      <c r="AB17" s="13"/>
      <c r="AC17" s="13"/>
      <c r="AD17" s="13"/>
      <c r="AE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2">
        <v>1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3"/>
      <c r="BI17" s="14">
        <v>1</v>
      </c>
      <c r="BJ17" s="14">
        <v>0</v>
      </c>
      <c r="BK17" s="6" t="s">
        <v>25</v>
      </c>
      <c r="BL17" s="13"/>
      <c r="BM17" s="13"/>
      <c r="BN17" s="13"/>
      <c r="BO17" s="13" t="s">
        <v>163</v>
      </c>
      <c r="BP17" s="25">
        <v>0</v>
      </c>
      <c r="BR17" s="6" t="s">
        <v>25</v>
      </c>
      <c r="BS17" s="17" cm="1">
        <f t="array" ref="BS17:BX26">TRANSPOSE(_xlfn.ANCHORARRAY(AV59)-AV66:BE71)</f>
        <v>5.5511151231257827E-17</v>
      </c>
      <c r="BT17" s="18">
        <v>1.1102230246251565E-16</v>
      </c>
      <c r="BU17" s="18">
        <v>5.5511151231257827E-17</v>
      </c>
      <c r="BV17" s="18">
        <v>1.1102230246251565E-16</v>
      </c>
      <c r="BW17" s="18">
        <v>-1.1102230246251565E-16</v>
      </c>
      <c r="BX17" s="19">
        <v>1.1102230246251565E-16</v>
      </c>
      <c r="BY17" s="13"/>
    </row>
    <row r="18" spans="1:90" x14ac:dyDescent="0.2">
      <c r="A18" s="3"/>
      <c r="B18" s="3"/>
      <c r="C18" s="3"/>
      <c r="D18" s="3"/>
      <c r="E18" s="6"/>
      <c r="F18" s="4" t="s">
        <v>106</v>
      </c>
      <c r="G18" s="6" t="s">
        <v>37</v>
      </c>
      <c r="H18" s="10" t="s">
        <v>56</v>
      </c>
      <c r="I18" s="3"/>
      <c r="J18" s="12">
        <v>0</v>
      </c>
      <c r="K18" s="12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3"/>
      <c r="Y18" s="35">
        <f>SUM(AF66:AT71)</f>
        <v>10.37998133</v>
      </c>
      <c r="Z18" s="35" cm="1">
        <f t="array" ref="Z18">MMULT(AV35:BF35,TRANSPOSE(AV73:BF73))+BP17*BP18</f>
        <v>4380.0039999999999</v>
      </c>
      <c r="AA18" s="36">
        <f>Y18+Z18</f>
        <v>4390.3839813300001</v>
      </c>
      <c r="AB18" s="13"/>
      <c r="AC18" s="13"/>
      <c r="AD18" s="13"/>
      <c r="AE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2">
        <v>0</v>
      </c>
      <c r="AW18" s="12">
        <v>1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3"/>
      <c r="BI18" s="14">
        <v>0</v>
      </c>
      <c r="BJ18" s="14">
        <v>0</v>
      </c>
      <c r="BK18" s="6" t="s">
        <v>37</v>
      </c>
      <c r="BL18" s="13"/>
      <c r="BM18" s="13"/>
      <c r="BN18" s="13"/>
      <c r="BO18" s="13" t="s">
        <v>164</v>
      </c>
      <c r="BP18" s="13">
        <v>10000</v>
      </c>
      <c r="BR18" s="6" t="s">
        <v>26</v>
      </c>
      <c r="BS18" s="20">
        <v>0</v>
      </c>
      <c r="BT18" s="13">
        <v>3.1000399999999999</v>
      </c>
      <c r="BU18" s="13">
        <v>0</v>
      </c>
      <c r="BV18" s="13">
        <v>2.5000399999999985</v>
      </c>
      <c r="BW18" s="13">
        <v>2.8000399999999992</v>
      </c>
      <c r="BX18" s="21">
        <v>2.1000399999999999</v>
      </c>
      <c r="BY18" s="13"/>
    </row>
    <row r="19" spans="1:90" x14ac:dyDescent="0.2">
      <c r="A19" s="3"/>
      <c r="B19" s="3"/>
      <c r="C19" s="3"/>
      <c r="D19" s="3"/>
      <c r="E19" s="6"/>
      <c r="F19" s="4" t="s">
        <v>107</v>
      </c>
      <c r="G19" s="6" t="s">
        <v>38</v>
      </c>
      <c r="H19" s="10" t="s">
        <v>56</v>
      </c>
      <c r="I19" s="3"/>
      <c r="J19" s="12">
        <v>0</v>
      </c>
      <c r="K19" s="12">
        <v>0</v>
      </c>
      <c r="L19" s="12">
        <v>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3"/>
      <c r="Y19" s="13"/>
      <c r="Z19" s="13"/>
      <c r="AA19" s="13"/>
      <c r="AB19" s="13"/>
      <c r="AC19" s="13"/>
      <c r="AD19" s="13"/>
      <c r="AE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2">
        <v>0</v>
      </c>
      <c r="AW19" s="12">
        <v>1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26">
        <v>0</v>
      </c>
      <c r="BF19" s="26">
        <v>0</v>
      </c>
      <c r="BG19" s="26">
        <v>0</v>
      </c>
      <c r="BH19" s="13"/>
      <c r="BI19" s="14">
        <v>-1</v>
      </c>
      <c r="BJ19" s="14">
        <v>0</v>
      </c>
      <c r="BK19" s="6" t="s">
        <v>38</v>
      </c>
      <c r="BL19" s="13"/>
      <c r="BM19" s="13"/>
      <c r="BN19" s="13"/>
      <c r="BO19" s="13"/>
      <c r="BP19" s="13"/>
      <c r="BR19" s="6" t="s">
        <v>156</v>
      </c>
      <c r="BS19" s="20">
        <v>0.79992000000000019</v>
      </c>
      <c r="BT19" s="13">
        <v>2.4000000000000004</v>
      </c>
      <c r="BU19" s="13">
        <v>0</v>
      </c>
      <c r="BV19" s="13">
        <v>5</v>
      </c>
      <c r="BW19" s="13">
        <v>1</v>
      </c>
      <c r="BX19" s="21">
        <v>4</v>
      </c>
      <c r="BY19" s="13"/>
    </row>
    <row r="20" spans="1:90" x14ac:dyDescent="0.2">
      <c r="A20" s="3"/>
      <c r="B20" s="3"/>
      <c r="C20" s="3"/>
      <c r="D20" s="3"/>
      <c r="E20" s="6"/>
      <c r="F20" s="4" t="s">
        <v>108</v>
      </c>
      <c r="G20" s="6" t="s">
        <v>39</v>
      </c>
      <c r="H20" s="10" t="s">
        <v>56</v>
      </c>
      <c r="I20" s="3"/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3"/>
      <c r="Y20" s="13"/>
      <c r="Z20" s="13"/>
      <c r="AA20" s="13"/>
      <c r="AB20" s="13"/>
      <c r="AC20" s="13"/>
      <c r="AD20" s="13"/>
      <c r="AE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26">
        <v>0</v>
      </c>
      <c r="BF20" s="44">
        <v>1</v>
      </c>
      <c r="BG20" s="44">
        <v>0</v>
      </c>
      <c r="BH20" s="13"/>
      <c r="BI20" s="14">
        <v>1</v>
      </c>
      <c r="BJ20" s="14">
        <v>0</v>
      </c>
      <c r="BK20" s="6" t="s">
        <v>39</v>
      </c>
      <c r="BL20" s="13"/>
      <c r="BM20" s="13"/>
      <c r="BN20" s="13"/>
      <c r="BO20" s="13"/>
      <c r="BP20" s="13"/>
      <c r="BR20" s="6" t="s">
        <v>29</v>
      </c>
      <c r="BS20" s="20">
        <v>0.20008000000000004</v>
      </c>
      <c r="BT20" s="13">
        <v>1</v>
      </c>
      <c r="BU20" s="13">
        <v>0</v>
      </c>
      <c r="BV20" s="13">
        <v>1</v>
      </c>
      <c r="BW20" s="13">
        <v>1</v>
      </c>
      <c r="BX20" s="21">
        <v>1</v>
      </c>
      <c r="BY20" s="13"/>
    </row>
    <row r="21" spans="1:90" x14ac:dyDescent="0.2">
      <c r="A21" s="3"/>
      <c r="B21" s="3"/>
      <c r="C21" s="3"/>
      <c r="D21" s="3"/>
      <c r="E21" s="6"/>
      <c r="F21" s="4" t="s">
        <v>150</v>
      </c>
      <c r="G21" s="55" t="s">
        <v>151</v>
      </c>
      <c r="H21" s="10" t="s">
        <v>56</v>
      </c>
      <c r="I21" s="3"/>
      <c r="J21" s="12">
        <v>0</v>
      </c>
      <c r="K21" s="12">
        <v>0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3"/>
      <c r="Y21" s="13"/>
      <c r="Z21" s="13"/>
      <c r="AA21" s="13"/>
      <c r="AB21" s="13"/>
      <c r="AC21" s="13"/>
      <c r="AD21" s="13"/>
      <c r="AE21" s="13"/>
      <c r="AM21" s="13"/>
      <c r="AN21" s="13"/>
      <c r="AO21" s="13"/>
      <c r="AP21" s="13"/>
      <c r="AQ21" s="13"/>
      <c r="AR21" s="13"/>
      <c r="AS21" s="13"/>
      <c r="AT21" s="13"/>
      <c r="AU21" s="13"/>
      <c r="AV21" s="12">
        <v>0</v>
      </c>
      <c r="AW21" s="12">
        <v>0</v>
      </c>
      <c r="AX21" s="12">
        <v>1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I21" s="14">
        <v>0</v>
      </c>
      <c r="BJ21" s="14">
        <v>1</v>
      </c>
      <c r="BK21" s="55" t="s">
        <v>151</v>
      </c>
      <c r="BR21" s="6" t="s">
        <v>145</v>
      </c>
      <c r="BS21" s="20">
        <v>0</v>
      </c>
      <c r="BT21" s="13">
        <v>2</v>
      </c>
      <c r="BU21" s="13">
        <v>0</v>
      </c>
      <c r="BV21" s="13">
        <v>5</v>
      </c>
      <c r="BW21" s="13">
        <v>5</v>
      </c>
      <c r="BX21" s="21">
        <v>5</v>
      </c>
      <c r="BY21" s="13"/>
    </row>
    <row r="22" spans="1:90" x14ac:dyDescent="0.2">
      <c r="A22" s="3"/>
      <c r="B22" s="3"/>
      <c r="C22" s="3"/>
      <c r="D22" s="3"/>
      <c r="E22" s="6"/>
      <c r="F22" s="4" t="s">
        <v>157</v>
      </c>
      <c r="G22" s="55" t="s">
        <v>152</v>
      </c>
      <c r="H22" s="10" t="s">
        <v>56</v>
      </c>
      <c r="I22" s="3"/>
      <c r="J22" s="12">
        <v>0</v>
      </c>
      <c r="K22" s="12">
        <v>0</v>
      </c>
      <c r="L22" s="12">
        <v>0</v>
      </c>
      <c r="M22" s="12">
        <v>0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3"/>
      <c r="Y22" s="13"/>
      <c r="Z22" s="13"/>
      <c r="AA22" s="13"/>
      <c r="AB22" s="13"/>
      <c r="AC22" s="13"/>
      <c r="AD22" s="13"/>
      <c r="AE22" s="13"/>
      <c r="AM22" s="13"/>
      <c r="AN22" s="13"/>
      <c r="AO22" s="13"/>
      <c r="AP22" s="13"/>
      <c r="AQ22" s="13"/>
      <c r="AR22" s="13"/>
      <c r="AS22" s="13"/>
      <c r="AT22" s="13"/>
      <c r="AU22" s="13"/>
      <c r="AV22" s="12">
        <v>0</v>
      </c>
      <c r="AW22" s="12">
        <v>0</v>
      </c>
      <c r="AX22" s="12">
        <v>1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I22" s="14">
        <v>0</v>
      </c>
      <c r="BJ22" s="14">
        <v>1</v>
      </c>
      <c r="BK22" s="55" t="s">
        <v>152</v>
      </c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13"/>
    </row>
    <row r="23" spans="1:90" x14ac:dyDescent="0.2">
      <c r="A23" s="3"/>
      <c r="B23" s="3"/>
      <c r="C23" s="3"/>
      <c r="D23" s="3"/>
      <c r="E23" s="6"/>
      <c r="F23" s="4" t="s">
        <v>109</v>
      </c>
      <c r="G23" s="6" t="s">
        <v>40</v>
      </c>
      <c r="H23" s="10" t="s">
        <v>56</v>
      </c>
      <c r="I23" s="3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3"/>
      <c r="Y23" s="13"/>
      <c r="Z23" s="13"/>
      <c r="AA23" s="13"/>
      <c r="AB23" s="13"/>
      <c r="AC23" s="13"/>
      <c r="AD23" s="13"/>
      <c r="AE23" s="13"/>
      <c r="AM23" s="13"/>
      <c r="AN23" s="13"/>
      <c r="AO23" s="13"/>
      <c r="AP23" s="13"/>
      <c r="AQ23" s="13"/>
      <c r="AR23" s="13"/>
      <c r="AS23" s="13"/>
      <c r="AT23" s="13"/>
      <c r="AU23" s="13"/>
      <c r="AV23" s="12">
        <v>0</v>
      </c>
      <c r="AW23" s="12">
        <v>0</v>
      </c>
      <c r="AX23" s="12">
        <v>1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I23" s="14">
        <v>0</v>
      </c>
      <c r="BJ23" s="14">
        <v>0</v>
      </c>
      <c r="BK23" s="6" t="s">
        <v>40</v>
      </c>
      <c r="BR23" s="6" t="s">
        <v>30</v>
      </c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13"/>
      <c r="BZ23" s="13"/>
      <c r="CA23" s="13"/>
      <c r="CB23" s="13"/>
      <c r="CC23" s="13"/>
      <c r="CD23" s="13"/>
      <c r="CE23" s="13"/>
    </row>
    <row r="24" spans="1:90" x14ac:dyDescent="0.2">
      <c r="A24" s="3"/>
      <c r="B24" s="3"/>
      <c r="C24" s="3"/>
      <c r="D24" s="3"/>
      <c r="E24" s="6"/>
      <c r="F24" s="4" t="s">
        <v>110</v>
      </c>
      <c r="G24" s="6" t="s">
        <v>29</v>
      </c>
      <c r="H24" s="10" t="s">
        <v>56</v>
      </c>
      <c r="I24" s="3"/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3"/>
      <c r="Y24" s="13"/>
      <c r="Z24" s="13"/>
      <c r="AA24" s="13"/>
      <c r="AB24" s="13"/>
      <c r="AC24" s="13"/>
      <c r="AD24" s="13"/>
      <c r="AE24" s="13"/>
      <c r="AM24" s="13"/>
      <c r="AN24" s="13"/>
      <c r="AO24" s="13"/>
      <c r="AP24" s="13"/>
      <c r="AQ24" s="13"/>
      <c r="AR24" s="13"/>
      <c r="AS24" s="13"/>
      <c r="AT24" s="13"/>
      <c r="AU24" s="13"/>
      <c r="AV24" s="12">
        <v>0</v>
      </c>
      <c r="AW24" s="12">
        <v>0</v>
      </c>
      <c r="AX24" s="12">
        <v>0</v>
      </c>
      <c r="AY24" s="12">
        <v>1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I24" s="14">
        <v>0</v>
      </c>
      <c r="BJ24" s="14">
        <v>1</v>
      </c>
      <c r="BK24" s="6" t="s">
        <v>29</v>
      </c>
      <c r="BR24" s="6" t="s">
        <v>31</v>
      </c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13"/>
      <c r="BZ24" s="13"/>
      <c r="CA24" s="13"/>
      <c r="CB24" s="13"/>
      <c r="CC24" s="13"/>
      <c r="CD24" s="13"/>
      <c r="CE24" s="13"/>
    </row>
    <row r="25" spans="1:90" x14ac:dyDescent="0.2">
      <c r="A25" s="3"/>
      <c r="B25" s="3"/>
      <c r="C25" s="3"/>
      <c r="D25" s="3"/>
      <c r="E25" s="6"/>
      <c r="F25" s="4" t="s">
        <v>111</v>
      </c>
      <c r="G25" s="6" t="s">
        <v>130</v>
      </c>
      <c r="H25" s="10" t="s">
        <v>56</v>
      </c>
      <c r="I25" s="3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1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3"/>
      <c r="Y25" s="13"/>
      <c r="Z25" s="13"/>
      <c r="AA25" s="13"/>
      <c r="AB25" s="13"/>
      <c r="AC25" s="13"/>
      <c r="AD25" s="13"/>
      <c r="AE25" s="13"/>
      <c r="AM25" s="13"/>
      <c r="AN25" s="13"/>
      <c r="AO25" s="13"/>
      <c r="AP25" s="13"/>
      <c r="AQ25" s="13"/>
      <c r="AR25" s="13"/>
      <c r="AS25" s="13"/>
      <c r="AT25" s="13"/>
      <c r="AU25" s="13"/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1</v>
      </c>
      <c r="BI25" s="14">
        <v>0</v>
      </c>
      <c r="BJ25" s="14">
        <v>1</v>
      </c>
      <c r="BK25" s="6" t="s">
        <v>130</v>
      </c>
      <c r="BR25" s="6" t="s">
        <v>32</v>
      </c>
      <c r="BS25" s="20">
        <v>1.5</v>
      </c>
      <c r="BT25" s="13">
        <v>1</v>
      </c>
      <c r="BU25" s="13">
        <v>0</v>
      </c>
      <c r="BV25" s="13">
        <v>1.5</v>
      </c>
      <c r="BW25" s="13">
        <v>1</v>
      </c>
      <c r="BX25" s="21">
        <v>0</v>
      </c>
      <c r="BY25" s="13"/>
      <c r="BZ25" s="13"/>
      <c r="CA25" s="13"/>
      <c r="CB25" s="13"/>
      <c r="CC25" s="13"/>
      <c r="CD25" s="13"/>
      <c r="CE25" s="13"/>
    </row>
    <row r="26" spans="1:90" x14ac:dyDescent="0.2">
      <c r="A26" s="3"/>
      <c r="B26" s="3"/>
      <c r="C26" s="3"/>
      <c r="D26" s="3"/>
      <c r="E26" s="6"/>
      <c r="F26" s="4" t="s">
        <v>112</v>
      </c>
      <c r="G26" s="6" t="s">
        <v>30</v>
      </c>
      <c r="H26" s="10" t="s">
        <v>56</v>
      </c>
      <c r="I26" s="3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3"/>
      <c r="Y26" s="13"/>
      <c r="Z26" s="13"/>
      <c r="AA26" s="13"/>
      <c r="AB26" s="13"/>
      <c r="AC26" s="13"/>
      <c r="AD26" s="13"/>
      <c r="AE26" s="13"/>
      <c r="AM26" s="13"/>
      <c r="AN26" s="13"/>
      <c r="AO26" s="13"/>
      <c r="AP26" s="13"/>
      <c r="AQ26" s="13"/>
      <c r="AR26" s="13"/>
      <c r="AS26" s="13"/>
      <c r="AT26" s="13"/>
      <c r="AU26" s="13"/>
      <c r="AV26" s="12">
        <v>0</v>
      </c>
      <c r="AW26" s="12">
        <v>0</v>
      </c>
      <c r="AX26" s="12">
        <v>0</v>
      </c>
      <c r="AY26" s="12">
        <v>0</v>
      </c>
      <c r="AZ26" s="12">
        <v>1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I26" s="14">
        <v>0</v>
      </c>
      <c r="BJ26" s="14">
        <v>0</v>
      </c>
      <c r="BK26" s="6" t="s">
        <v>30</v>
      </c>
      <c r="BR26" s="6" t="s">
        <v>34</v>
      </c>
      <c r="BS26" s="20">
        <v>9997.3611999999994</v>
      </c>
      <c r="BT26" s="13">
        <v>9997.5</v>
      </c>
      <c r="BU26" s="13">
        <v>9994.8888889000009</v>
      </c>
      <c r="BV26" s="13">
        <v>9998.25</v>
      </c>
      <c r="BW26" s="13">
        <v>9997.5</v>
      </c>
      <c r="BX26" s="21">
        <v>9996</v>
      </c>
      <c r="BY26" s="13"/>
      <c r="BZ26" s="13"/>
      <c r="CA26" s="13"/>
      <c r="CB26" s="13"/>
      <c r="CC26" s="13"/>
      <c r="CD26" s="13"/>
      <c r="CE26" s="13"/>
      <c r="CF26" t="s">
        <v>156</v>
      </c>
      <c r="CG26" cm="1">
        <f t="array" ref="CG26:CL27">TRANSPOSE(_xlfn.ANCHORARRAY(AJ59)-AJ45:AK50)</f>
        <v>0.79992000000000019</v>
      </c>
      <c r="CH26">
        <v>2.4000000000000004</v>
      </c>
      <c r="CI26">
        <v>0</v>
      </c>
      <c r="CJ26">
        <v>0</v>
      </c>
      <c r="CK26">
        <v>0</v>
      </c>
      <c r="CL26">
        <v>0</v>
      </c>
    </row>
    <row r="27" spans="1:90" x14ac:dyDescent="0.2">
      <c r="A27" s="3"/>
      <c r="B27" s="3"/>
      <c r="C27" s="3"/>
      <c r="D27" s="3"/>
      <c r="E27" s="6"/>
      <c r="F27" s="4" t="s">
        <v>113</v>
      </c>
      <c r="G27" s="6" t="s">
        <v>31</v>
      </c>
      <c r="H27" s="10" t="s">
        <v>56</v>
      </c>
      <c r="I27" s="3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1</v>
      </c>
      <c r="T27" s="12">
        <v>0</v>
      </c>
      <c r="U27" s="12">
        <v>0</v>
      </c>
      <c r="V27" s="12">
        <v>0</v>
      </c>
      <c r="W27" s="12">
        <v>0</v>
      </c>
      <c r="X27" s="13"/>
      <c r="Y27" s="13"/>
      <c r="Z27" s="13"/>
      <c r="AA27" s="13"/>
      <c r="AB27" s="13"/>
      <c r="AC27" s="13"/>
      <c r="AD27" s="13"/>
      <c r="AE27" s="13"/>
      <c r="AM27" s="13"/>
      <c r="AN27" s="13"/>
      <c r="AO27" s="13"/>
      <c r="AP27" s="13"/>
      <c r="AQ27" s="13"/>
      <c r="AR27" s="13"/>
      <c r="AS27" s="13"/>
      <c r="AT27" s="13"/>
      <c r="AU27" s="13"/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1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I27" s="14">
        <v>0</v>
      </c>
      <c r="BJ27" s="14">
        <v>0</v>
      </c>
      <c r="BK27" s="6" t="s">
        <v>31</v>
      </c>
      <c r="BR27" s="6" t="s">
        <v>35</v>
      </c>
      <c r="BS27" s="22"/>
      <c r="BT27" s="23"/>
      <c r="BU27" s="23"/>
      <c r="BV27" s="23"/>
      <c r="BW27" s="23"/>
      <c r="BX27" s="24"/>
      <c r="BY27" s="13"/>
      <c r="BZ27" s="13"/>
      <c r="CA27" s="13"/>
      <c r="CB27" s="13"/>
      <c r="CC27" s="13"/>
      <c r="CD27" s="13"/>
      <c r="CE27" s="13"/>
      <c r="CF27" t="s">
        <v>158</v>
      </c>
      <c r="CG27">
        <v>0</v>
      </c>
      <c r="CH27">
        <v>0</v>
      </c>
      <c r="CI27">
        <v>0</v>
      </c>
      <c r="CJ27">
        <v>6</v>
      </c>
      <c r="CK27">
        <v>6</v>
      </c>
      <c r="CL27">
        <v>5</v>
      </c>
    </row>
    <row r="28" spans="1:90" x14ac:dyDescent="0.2">
      <c r="A28" s="3"/>
      <c r="B28" s="3"/>
      <c r="C28" s="3"/>
      <c r="D28" s="3"/>
      <c r="E28" s="6"/>
      <c r="F28" s="4" t="s">
        <v>114</v>
      </c>
      <c r="G28" s="6" t="s">
        <v>32</v>
      </c>
      <c r="H28" s="10" t="s">
        <v>56</v>
      </c>
      <c r="I28" s="3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3"/>
      <c r="Y28" s="13"/>
      <c r="Z28" s="13"/>
      <c r="AA28" s="13"/>
      <c r="AB28" s="13"/>
      <c r="AC28" s="13"/>
      <c r="AD28" s="13"/>
      <c r="AE28" s="13"/>
      <c r="AM28" s="13"/>
      <c r="AN28" s="13"/>
      <c r="AO28" s="13"/>
      <c r="AP28" s="13"/>
      <c r="AQ28" s="13"/>
      <c r="AR28" s="13"/>
      <c r="AS28" s="13"/>
      <c r="AT28" s="13"/>
      <c r="AU28" s="13"/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1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I28" s="14">
        <v>0</v>
      </c>
      <c r="BJ28" s="14">
        <v>0</v>
      </c>
      <c r="BK28" s="6" t="s">
        <v>32</v>
      </c>
      <c r="BL28" t="s">
        <v>140</v>
      </c>
      <c r="BR28" s="13"/>
      <c r="BY28" s="13"/>
      <c r="BZ28" s="13"/>
      <c r="CA28" s="13"/>
      <c r="CB28" s="13"/>
      <c r="CC28" s="13"/>
      <c r="CD28" s="13"/>
      <c r="CE28" s="13"/>
    </row>
    <row r="29" spans="1:90" x14ac:dyDescent="0.2">
      <c r="A29" s="3"/>
      <c r="B29" s="3"/>
      <c r="C29" s="3"/>
      <c r="D29" s="3"/>
      <c r="E29" s="6"/>
      <c r="F29" s="4" t="s">
        <v>115</v>
      </c>
      <c r="G29" s="6" t="s">
        <v>33</v>
      </c>
      <c r="H29" s="10" t="s">
        <v>56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1</v>
      </c>
      <c r="V29" s="12">
        <v>0</v>
      </c>
      <c r="W29" s="12">
        <v>0</v>
      </c>
      <c r="X29" s="13"/>
      <c r="Y29" s="13"/>
      <c r="Z29" s="13"/>
      <c r="AA29" s="13"/>
      <c r="AB29" s="13"/>
      <c r="AC29" s="13"/>
      <c r="AD29" s="13"/>
      <c r="AE29" s="13"/>
      <c r="AM29" s="13"/>
      <c r="AN29" s="13"/>
      <c r="AO29" s="13"/>
      <c r="AP29" s="13"/>
      <c r="AQ29" s="13"/>
      <c r="AR29" s="13"/>
      <c r="AS29" s="13"/>
      <c r="AT29" s="13"/>
      <c r="AU29" s="13"/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1</v>
      </c>
      <c r="BD29" s="12">
        <v>0</v>
      </c>
      <c r="BE29" s="12">
        <v>0</v>
      </c>
      <c r="BF29" s="12">
        <v>0</v>
      </c>
      <c r="BG29" s="12">
        <v>0</v>
      </c>
      <c r="BI29" s="14">
        <v>0</v>
      </c>
      <c r="BJ29" s="14">
        <v>0</v>
      </c>
      <c r="BK29" s="6" t="s">
        <v>33</v>
      </c>
      <c r="BL29" s="13" cm="1">
        <f t="array" ref="BL29:BL34">AI45:AI50</f>
        <v>0</v>
      </c>
      <c r="BM29" s="13" cm="1">
        <f t="array" ref="BM29:BM34">AN45:AN50</f>
        <v>0</v>
      </c>
      <c r="BR29" s="13"/>
      <c r="BY29" s="13"/>
      <c r="BZ29" s="13"/>
      <c r="CA29" s="13"/>
      <c r="CB29" s="13"/>
      <c r="CC29" s="13"/>
      <c r="CD29" s="13"/>
      <c r="CE29" s="13"/>
      <c r="CF29" s="13"/>
      <c r="CG29" s="13" t="s">
        <v>99</v>
      </c>
      <c r="CH29" s="13"/>
      <c r="CI29" s="13"/>
      <c r="CJ29" s="13"/>
      <c r="CK29" s="13"/>
      <c r="CL29" s="13"/>
    </row>
    <row r="30" spans="1:90" x14ac:dyDescent="0.2">
      <c r="A30" s="3"/>
      <c r="B30" s="3"/>
      <c r="C30" s="3"/>
      <c r="D30" s="3"/>
      <c r="E30" s="6"/>
      <c r="F30" s="4" t="s">
        <v>129</v>
      </c>
      <c r="G30" s="6" t="s">
        <v>34</v>
      </c>
      <c r="H30" s="10" t="s">
        <v>56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1</v>
      </c>
      <c r="W30" s="12">
        <v>0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1</v>
      </c>
      <c r="BE30" s="12">
        <v>0</v>
      </c>
      <c r="BF30" s="12">
        <v>0</v>
      </c>
      <c r="BG30" s="12">
        <v>0</v>
      </c>
      <c r="BI30" s="14">
        <v>0</v>
      </c>
      <c r="BJ30" s="14">
        <v>0</v>
      </c>
      <c r="BK30" s="6" t="s">
        <v>34</v>
      </c>
      <c r="BL30">
        <v>0</v>
      </c>
      <c r="BM30" s="13">
        <v>0</v>
      </c>
      <c r="BR30" s="13"/>
      <c r="BY30" s="13"/>
      <c r="BZ30" s="13"/>
      <c r="CA30" s="13"/>
      <c r="CB30" s="13"/>
      <c r="CC30" s="13"/>
      <c r="CD30" s="13"/>
      <c r="CE30" s="13"/>
      <c r="CG30" s="13" cm="1">
        <f t="array" ref="CG30:CL31">TRANSPOSE(_xlfn.ANCHORARRAY(AX52)-BF38:BG43)</f>
        <v>0.4</v>
      </c>
      <c r="CH30" s="13">
        <v>0.4</v>
      </c>
      <c r="CI30" s="13">
        <v>0.8</v>
      </c>
      <c r="CJ30" s="13">
        <v>0.8</v>
      </c>
      <c r="CK30" s="13">
        <v>0.8</v>
      </c>
      <c r="CL30" s="13">
        <v>0.8</v>
      </c>
    </row>
    <row r="31" spans="1:90" x14ac:dyDescent="0.2">
      <c r="A31" s="3"/>
      <c r="B31" s="3"/>
      <c r="C31" s="3"/>
      <c r="D31" s="3"/>
      <c r="E31" s="6"/>
      <c r="F31" s="4" t="s">
        <v>144</v>
      </c>
      <c r="G31" s="6" t="s">
        <v>35</v>
      </c>
      <c r="H31" s="10" t="s">
        <v>56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1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1</v>
      </c>
      <c r="BF31" s="12">
        <v>0</v>
      </c>
      <c r="BG31" s="12">
        <v>0</v>
      </c>
      <c r="BI31" s="14">
        <v>0</v>
      </c>
      <c r="BJ31" s="14">
        <v>0</v>
      </c>
      <c r="BK31" s="6" t="s">
        <v>35</v>
      </c>
      <c r="BL31">
        <v>0.4</v>
      </c>
      <c r="BM31" s="13">
        <v>0</v>
      </c>
      <c r="BZ31" s="56"/>
      <c r="CA31" s="56"/>
      <c r="CB31" s="56"/>
      <c r="CC31" s="56"/>
      <c r="CD31" s="56"/>
      <c r="CG31" s="13">
        <v>0.99</v>
      </c>
      <c r="CH31" s="13">
        <v>0.99</v>
      </c>
      <c r="CI31" s="13">
        <v>0.99</v>
      </c>
      <c r="CJ31" s="13">
        <v>0.99</v>
      </c>
      <c r="CK31" s="13">
        <v>0.99</v>
      </c>
      <c r="CL31" s="13">
        <v>0.99</v>
      </c>
    </row>
    <row r="32" spans="1:90" x14ac:dyDescent="0.2">
      <c r="A32" s="3"/>
      <c r="B32" s="3"/>
      <c r="C32" s="3"/>
      <c r="D32" s="3"/>
      <c r="E32" s="3"/>
      <c r="F32" s="3"/>
      <c r="G32" s="6"/>
      <c r="H32" s="10"/>
      <c r="I32" s="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L32">
        <v>0</v>
      </c>
      <c r="BM32">
        <v>0</v>
      </c>
      <c r="BT32" s="13"/>
      <c r="BU32" s="13"/>
      <c r="BV32" s="13"/>
      <c r="BW32" s="13"/>
      <c r="BX32" s="13"/>
      <c r="BZ32" s="39"/>
      <c r="CA32" s="39"/>
      <c r="CB32" s="39"/>
      <c r="CC32" s="39"/>
      <c r="CD32" s="39"/>
      <c r="CG32" s="13" t="s">
        <v>100</v>
      </c>
      <c r="CH32" s="13"/>
      <c r="CI32" s="13"/>
      <c r="CJ32" s="13"/>
      <c r="CK32" s="13"/>
      <c r="CL32" s="13"/>
    </row>
    <row r="33" spans="1:90" x14ac:dyDescent="0.2">
      <c r="A33" s="3"/>
      <c r="B33" s="3"/>
      <c r="C33" s="3"/>
      <c r="D33" s="3"/>
      <c r="E33" s="3"/>
      <c r="F33" s="3"/>
      <c r="G33" s="6"/>
      <c r="H33" s="10"/>
      <c r="I33" s="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L33">
        <v>0</v>
      </c>
      <c r="BM33">
        <v>0</v>
      </c>
      <c r="BZ33" s="13"/>
      <c r="CA33" s="13"/>
      <c r="CB33" s="13"/>
      <c r="CC33" s="13"/>
      <c r="CD33" s="13"/>
      <c r="CG33" s="13" cm="1">
        <f t="array" ref="CG33:CL34">TRANSPOSE(_xlfn.ANCHORARRAY(BF38)-_xlfn.ANCHORARRAY(AV52))</f>
        <v>0.4</v>
      </c>
      <c r="CH33" s="13">
        <v>0.4</v>
      </c>
      <c r="CI33" s="13">
        <v>-2.7755575615628914E-17</v>
      </c>
      <c r="CJ33" s="13">
        <v>-2.7755575615628914E-17</v>
      </c>
      <c r="CK33" s="13">
        <v>-2.7755575615628914E-17</v>
      </c>
      <c r="CL33" s="13">
        <v>-2.7755575615628914E-17</v>
      </c>
    </row>
    <row r="34" spans="1:90" x14ac:dyDescent="0.2">
      <c r="A34" s="3"/>
      <c r="B34" s="3"/>
      <c r="C34" s="3"/>
      <c r="D34" s="3"/>
      <c r="E34" s="3"/>
      <c r="F34" s="3"/>
      <c r="G34" s="6" t="s">
        <v>86</v>
      </c>
      <c r="H34" s="10" t="s">
        <v>87</v>
      </c>
      <c r="I34" s="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3"/>
      <c r="AC34" s="13"/>
      <c r="AD34" s="13"/>
      <c r="AE34" s="13" t="s">
        <v>88</v>
      </c>
      <c r="AF34" s="14">
        <v>0</v>
      </c>
      <c r="AG34" s="14">
        <v>0.1</v>
      </c>
      <c r="AH34" s="14">
        <v>-0.05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0.3</v>
      </c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L34">
        <v>0</v>
      </c>
      <c r="BM34">
        <v>0</v>
      </c>
      <c r="BZ34" s="57"/>
      <c r="CA34" s="57"/>
      <c r="CB34" s="57"/>
      <c r="CC34" s="57"/>
      <c r="CD34" s="57"/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</row>
    <row r="35" spans="1:90" x14ac:dyDescent="0.2">
      <c r="A35" s="3"/>
      <c r="B35" s="3"/>
      <c r="C35" s="3"/>
      <c r="D35" s="3"/>
      <c r="E35" s="3"/>
      <c r="F35" s="3"/>
      <c r="G35" s="6" t="s">
        <v>90</v>
      </c>
      <c r="H35" s="10" t="s">
        <v>91</v>
      </c>
      <c r="I35" s="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U35" s="13" t="s">
        <v>92</v>
      </c>
      <c r="AV35" s="16">
        <v>1000</v>
      </c>
      <c r="AW35" s="16">
        <v>100</v>
      </c>
      <c r="AX35" s="16">
        <v>2000</v>
      </c>
      <c r="AY35" s="16">
        <v>200</v>
      </c>
      <c r="AZ35" s="16">
        <v>500</v>
      </c>
      <c r="BA35" s="16">
        <v>1000</v>
      </c>
      <c r="BB35" s="16">
        <v>500</v>
      </c>
      <c r="BC35" s="16">
        <v>1000</v>
      </c>
      <c r="BD35" s="16">
        <v>500</v>
      </c>
      <c r="BE35" s="16">
        <v>0</v>
      </c>
      <c r="BF35" s="16">
        <v>2000</v>
      </c>
      <c r="BG35" s="16">
        <v>200</v>
      </c>
      <c r="BZ35" s="58"/>
      <c r="CG35" s="13" t="s">
        <v>101</v>
      </c>
      <c r="CH35" s="13"/>
      <c r="CI35" s="13"/>
      <c r="CJ35" s="13"/>
      <c r="CK35" s="13"/>
      <c r="CL35" s="13"/>
    </row>
    <row r="36" spans="1:90" x14ac:dyDescent="0.2">
      <c r="A36" s="3"/>
      <c r="B36" s="3"/>
      <c r="C36" s="3"/>
      <c r="D36" s="3"/>
      <c r="E36" s="3"/>
      <c r="F36" s="3"/>
      <c r="G36" s="6" t="s">
        <v>93</v>
      </c>
      <c r="H36" s="10" t="s">
        <v>94</v>
      </c>
      <c r="I36" s="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U36" s="13" t="s">
        <v>95</v>
      </c>
      <c r="AV36" s="16">
        <v>3</v>
      </c>
      <c r="AW36" s="16">
        <v>6</v>
      </c>
      <c r="AX36" s="16">
        <v>7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9999</v>
      </c>
      <c r="BF36" s="16">
        <v>1</v>
      </c>
      <c r="BG36" s="16">
        <v>1</v>
      </c>
      <c r="BY36" s="13"/>
      <c r="BZ36" s="13"/>
      <c r="CF36" s="13"/>
      <c r="CG36" s="13" cm="1">
        <f t="array" ref="CG36:CL36">TRANSPOSE(BB52:BB57-AI45:AI50)</f>
        <v>0.6</v>
      </c>
      <c r="CH36" s="13">
        <v>0.6</v>
      </c>
      <c r="CI36" s="13">
        <v>0.19999999999999996</v>
      </c>
      <c r="CJ36" s="13">
        <v>0.6</v>
      </c>
      <c r="CK36" s="13">
        <v>0.6</v>
      </c>
      <c r="CL36" s="13">
        <v>0.6</v>
      </c>
    </row>
    <row r="37" spans="1:90" x14ac:dyDescent="0.2">
      <c r="A37" s="3"/>
      <c r="B37" s="3"/>
      <c r="C37" s="3"/>
      <c r="D37" s="3"/>
      <c r="E37" s="3"/>
      <c r="F37" s="3"/>
      <c r="G37" s="3"/>
      <c r="H37" s="10"/>
      <c r="I37" s="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U37" s="13"/>
      <c r="AV37" s="13" t="s">
        <v>96</v>
      </c>
      <c r="AW37" s="13"/>
      <c r="AX37" s="13"/>
      <c r="AY37" s="13"/>
      <c r="AZ37" s="13"/>
      <c r="BA37" s="13"/>
      <c r="BB37" s="13"/>
      <c r="BC37" s="13"/>
      <c r="BD37" s="13"/>
      <c r="BF37" s="27" t="s">
        <v>97</v>
      </c>
      <c r="BG37" s="27"/>
      <c r="BH37" s="13"/>
      <c r="BI37" s="11" t="s">
        <v>98</v>
      </c>
      <c r="CF37" s="13"/>
      <c r="CG37" s="13" cm="1">
        <f t="array" ref="CG37:CL37">TRANSPOSE(BC52:BC57-AN45:AN50)</f>
        <v>0.8</v>
      </c>
      <c r="CH37" s="13">
        <v>0.8</v>
      </c>
      <c r="CI37" s="13">
        <v>0.8</v>
      </c>
      <c r="CJ37" s="13">
        <v>0.8</v>
      </c>
      <c r="CK37" s="13">
        <v>0.8</v>
      </c>
      <c r="CL37" s="13">
        <v>0.8</v>
      </c>
    </row>
    <row r="38" spans="1:90" x14ac:dyDescent="0.2">
      <c r="A38" s="3" t="s">
        <v>1</v>
      </c>
      <c r="B38" s="3" t="s">
        <v>4</v>
      </c>
      <c r="C38" s="3"/>
      <c r="D38" s="3"/>
      <c r="E38" s="3"/>
      <c r="F38" s="3"/>
      <c r="G38" s="3"/>
      <c r="H38" s="10"/>
      <c r="I38" s="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U38" s="13"/>
      <c r="AV38" s="16">
        <v>0.1</v>
      </c>
      <c r="AW38" s="14">
        <v>1</v>
      </c>
      <c r="AX38" s="14">
        <v>1</v>
      </c>
      <c r="AY38" s="14">
        <v>1</v>
      </c>
      <c r="AZ38" s="14">
        <v>1</v>
      </c>
      <c r="BA38" s="14">
        <v>1</v>
      </c>
      <c r="BB38" s="14">
        <v>1</v>
      </c>
      <c r="BC38" s="14">
        <v>1</v>
      </c>
      <c r="BD38" s="14">
        <v>1</v>
      </c>
      <c r="BE38" s="14">
        <v>1</v>
      </c>
      <c r="BF38" s="46" cm="1">
        <f t="array" ref="BF38:BG43">_xlfn.ANCHORARRAY(AZ52)*BI53:BJ58-MMULT(BI38:BN43,BL29:BM34)</f>
        <v>0.5</v>
      </c>
      <c r="BG38" s="46">
        <v>0</v>
      </c>
      <c r="BH38" s="13"/>
      <c r="BI38" s="12">
        <v>1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Y38" s="13"/>
      <c r="BZ38" s="13"/>
      <c r="CF38" s="13"/>
      <c r="CG38" s="13" t="s">
        <v>102</v>
      </c>
      <c r="CH38" s="13"/>
      <c r="CI38" s="13"/>
      <c r="CJ38" s="13"/>
      <c r="CK38" s="13"/>
      <c r="CL38" s="13"/>
    </row>
    <row r="39" spans="1:90" x14ac:dyDescent="0.2">
      <c r="A39" s="3" t="s">
        <v>1</v>
      </c>
      <c r="B39" s="3" t="s">
        <v>5</v>
      </c>
      <c r="C39" s="3"/>
      <c r="D39" s="3"/>
      <c r="E39" s="3"/>
      <c r="F39" s="3"/>
      <c r="G39" s="3"/>
      <c r="H39" s="10"/>
      <c r="I39" s="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U39" s="13"/>
      <c r="AV39" s="16">
        <v>0.2</v>
      </c>
      <c r="AW39" s="14">
        <v>1</v>
      </c>
      <c r="AX39" s="14">
        <v>1</v>
      </c>
      <c r="AY39" s="14">
        <v>1</v>
      </c>
      <c r="AZ39" s="14">
        <v>1</v>
      </c>
      <c r="BA39" s="14">
        <v>1</v>
      </c>
      <c r="BB39" s="14">
        <v>1</v>
      </c>
      <c r="BC39" s="14">
        <v>1</v>
      </c>
      <c r="BD39" s="14">
        <v>1</v>
      </c>
      <c r="BE39" s="14">
        <v>1</v>
      </c>
      <c r="BF39" s="47">
        <v>0.5</v>
      </c>
      <c r="BG39" s="47">
        <v>0</v>
      </c>
      <c r="BH39" s="13"/>
      <c r="BI39" s="12">
        <v>1</v>
      </c>
      <c r="BJ39" s="12">
        <v>1</v>
      </c>
      <c r="BK39" s="12">
        <v>0</v>
      </c>
      <c r="BL39" s="12">
        <v>0</v>
      </c>
      <c r="BM39" s="12">
        <v>0</v>
      </c>
      <c r="BN39" s="12">
        <v>0</v>
      </c>
      <c r="BT39" s="27"/>
      <c r="BU39" s="13"/>
      <c r="BV39" s="13"/>
      <c r="BW39" s="13"/>
      <c r="BX39" s="13"/>
      <c r="BY39" s="13"/>
      <c r="BZ39" s="13"/>
      <c r="CF39" s="13"/>
      <c r="CG39" s="13" cm="1">
        <f t="array" ref="CG39:CL39">TRANSPOSE(-BD52:BD57+AI45:AI50)</f>
        <v>0.6</v>
      </c>
      <c r="CH39" s="13">
        <v>0.6</v>
      </c>
      <c r="CI39" s="13">
        <v>1</v>
      </c>
      <c r="CJ39" s="13">
        <v>0.6</v>
      </c>
      <c r="CK39" s="13">
        <v>0.6</v>
      </c>
      <c r="CL39" s="13">
        <v>0.6</v>
      </c>
    </row>
    <row r="40" spans="1:90" x14ac:dyDescent="0.2">
      <c r="A40" s="3" t="s">
        <v>1</v>
      </c>
      <c r="B40" s="3" t="s">
        <v>6</v>
      </c>
      <c r="C40" s="3"/>
      <c r="D40" s="3"/>
      <c r="E40" s="3"/>
      <c r="F40" s="3"/>
      <c r="G40" s="3"/>
      <c r="H40" s="10"/>
      <c r="I40" s="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U40" s="13"/>
      <c r="AV40" s="16">
        <v>0.1</v>
      </c>
      <c r="AW40" s="14">
        <v>1</v>
      </c>
      <c r="AX40" s="14">
        <v>1</v>
      </c>
      <c r="AY40" s="14">
        <v>1</v>
      </c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4">
        <v>1</v>
      </c>
      <c r="BF40" s="47">
        <v>9.9999999999999978E-2</v>
      </c>
      <c r="BG40" s="47">
        <v>0</v>
      </c>
      <c r="BH40" s="13"/>
      <c r="BI40" s="12">
        <v>1</v>
      </c>
      <c r="BJ40" s="12">
        <v>1</v>
      </c>
      <c r="BK40" s="12">
        <v>1</v>
      </c>
      <c r="BL40" s="12">
        <v>0</v>
      </c>
      <c r="BM40" s="12">
        <v>0</v>
      </c>
      <c r="BN40" s="12">
        <v>0</v>
      </c>
      <c r="BT40" s="13"/>
      <c r="BU40" s="13"/>
      <c r="BV40" s="13"/>
      <c r="BW40" s="13"/>
      <c r="BX40" s="13"/>
      <c r="BY40" s="13"/>
      <c r="BZ40" s="13"/>
      <c r="CF40" s="13"/>
      <c r="CG40" s="13" cm="1">
        <f t="array" ref="CG40:CL40">TRANSPOSE(-BE52:BE57+AN45:AN50)</f>
        <v>0.8</v>
      </c>
      <c r="CH40" s="13">
        <v>0.8</v>
      </c>
      <c r="CI40" s="13">
        <v>0.8</v>
      </c>
      <c r="CJ40" s="13">
        <v>0.8</v>
      </c>
      <c r="CK40" s="13">
        <v>0.8</v>
      </c>
      <c r="CL40" s="13">
        <v>0.8</v>
      </c>
    </row>
    <row r="41" spans="1:90" x14ac:dyDescent="0.2">
      <c r="A41" s="3" t="s">
        <v>2</v>
      </c>
      <c r="B41" s="3" t="s">
        <v>4</v>
      </c>
      <c r="C41" s="3"/>
      <c r="D41" s="3"/>
      <c r="E41" s="3"/>
      <c r="F41" s="3"/>
      <c r="G41" s="3"/>
      <c r="H41" s="10"/>
      <c r="I41" s="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U41" s="13"/>
      <c r="AV41" s="16">
        <v>0.2</v>
      </c>
      <c r="AW41" s="14">
        <v>1</v>
      </c>
      <c r="AX41" s="14">
        <v>1</v>
      </c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4">
        <v>1</v>
      </c>
      <c r="BE41" s="14">
        <v>1</v>
      </c>
      <c r="BF41" s="47">
        <v>9.9999999999999978E-2</v>
      </c>
      <c r="BG41" s="47">
        <v>0</v>
      </c>
      <c r="BH41" s="13"/>
      <c r="BI41" s="12">
        <v>1</v>
      </c>
      <c r="BJ41" s="12">
        <v>1</v>
      </c>
      <c r="BK41" s="12">
        <v>1</v>
      </c>
      <c r="BL41" s="12">
        <v>1</v>
      </c>
      <c r="BM41" s="12">
        <v>0</v>
      </c>
      <c r="BN41" s="12">
        <v>0</v>
      </c>
      <c r="BT41" s="13"/>
      <c r="BU41" s="13"/>
      <c r="BV41" s="13"/>
      <c r="BW41" s="13"/>
      <c r="BX41" s="13"/>
      <c r="CE41" s="13"/>
      <c r="CF41" s="13"/>
      <c r="CG41" s="11" t="s">
        <v>89</v>
      </c>
      <c r="CH41" s="13"/>
      <c r="CI41" s="13"/>
      <c r="CJ41" s="13"/>
      <c r="CK41" s="13"/>
      <c r="CL41" s="13"/>
    </row>
    <row r="42" spans="1:90" x14ac:dyDescent="0.2">
      <c r="A42" s="3" t="s">
        <v>2</v>
      </c>
      <c r="B42" s="3" t="s">
        <v>5</v>
      </c>
      <c r="C42" s="3"/>
      <c r="D42" s="3"/>
      <c r="E42" s="3"/>
      <c r="F42" s="3"/>
      <c r="G42" s="3"/>
      <c r="H42" s="10"/>
      <c r="I42" s="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U42" s="13"/>
      <c r="AV42" s="16">
        <v>0.3</v>
      </c>
      <c r="AW42" s="14">
        <v>1</v>
      </c>
      <c r="AX42" s="14">
        <v>1</v>
      </c>
      <c r="AY42" s="14">
        <v>1</v>
      </c>
      <c r="AZ42" s="14">
        <v>1</v>
      </c>
      <c r="BA42" s="14">
        <v>1</v>
      </c>
      <c r="BB42" s="14">
        <v>1</v>
      </c>
      <c r="BC42" s="14">
        <v>1</v>
      </c>
      <c r="BD42" s="14">
        <v>1</v>
      </c>
      <c r="BE42" s="14">
        <v>1</v>
      </c>
      <c r="BF42" s="47">
        <v>9.9999999999999978E-2</v>
      </c>
      <c r="BG42" s="47">
        <v>0</v>
      </c>
      <c r="BH42" s="13"/>
      <c r="BI42" s="12">
        <v>1</v>
      </c>
      <c r="BJ42" s="12">
        <v>1</v>
      </c>
      <c r="BK42" s="12">
        <v>1</v>
      </c>
      <c r="BL42" s="12">
        <v>1</v>
      </c>
      <c r="BM42" s="12">
        <v>1</v>
      </c>
      <c r="BN42" s="12">
        <v>0</v>
      </c>
      <c r="BT42" s="13"/>
      <c r="BU42" s="13"/>
      <c r="BV42" s="13"/>
      <c r="BW42" s="13"/>
      <c r="BX42" s="13"/>
      <c r="CE42" s="13"/>
      <c r="CF42" s="57" t="s">
        <v>138</v>
      </c>
      <c r="CG42" s="13" cm="1">
        <f t="array" ref="CG42:CL43">TRANSPOSE(MMULT(AF45:AT50,BI17:BJ31))</f>
        <v>0.3</v>
      </c>
      <c r="CH42" s="13">
        <v>0.6</v>
      </c>
      <c r="CI42" s="13">
        <v>0.7</v>
      </c>
      <c r="CJ42" s="13">
        <v>0.6</v>
      </c>
      <c r="CK42" s="13">
        <v>0.9</v>
      </c>
      <c r="CL42" s="13">
        <v>0.6</v>
      </c>
    </row>
    <row r="43" spans="1:90" x14ac:dyDescent="0.2">
      <c r="A43" s="3" t="s">
        <v>2</v>
      </c>
      <c r="B43" s="3" t="s">
        <v>6</v>
      </c>
      <c r="C43" s="3"/>
      <c r="D43" s="3"/>
      <c r="E43" s="3"/>
      <c r="F43" s="3"/>
      <c r="G43" s="3"/>
      <c r="H43" s="10"/>
      <c r="I43" s="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U43" s="13"/>
      <c r="AV43" s="16">
        <v>0.2</v>
      </c>
      <c r="AW43" s="14">
        <v>1</v>
      </c>
      <c r="AX43" s="14">
        <v>1</v>
      </c>
      <c r="AY43" s="14">
        <v>1</v>
      </c>
      <c r="AZ43" s="14">
        <v>1</v>
      </c>
      <c r="BA43" s="14">
        <v>1</v>
      </c>
      <c r="BB43" s="14">
        <v>1</v>
      </c>
      <c r="BC43" s="14">
        <v>1</v>
      </c>
      <c r="BD43" s="14">
        <v>1</v>
      </c>
      <c r="BE43" s="14">
        <v>1</v>
      </c>
      <c r="BF43" s="47">
        <v>9.9999999999999978E-2</v>
      </c>
      <c r="BG43" s="47">
        <v>0</v>
      </c>
      <c r="BH43" s="13"/>
      <c r="BI43" s="12">
        <v>1</v>
      </c>
      <c r="BJ43" s="12">
        <v>1</v>
      </c>
      <c r="BK43" s="12">
        <v>1</v>
      </c>
      <c r="BL43" s="12">
        <v>1</v>
      </c>
      <c r="BM43" s="12">
        <v>1</v>
      </c>
      <c r="BN43" s="12">
        <v>1</v>
      </c>
      <c r="BT43" s="13"/>
      <c r="BU43" s="13"/>
      <c r="BV43" s="13"/>
      <c r="BW43" s="13"/>
      <c r="BX43" s="13"/>
      <c r="CE43" s="13"/>
      <c r="CF43" s="58" t="s">
        <v>128</v>
      </c>
      <c r="CG43" s="13">
        <v>7</v>
      </c>
      <c r="CH43" s="13">
        <v>4.5999999999999996</v>
      </c>
      <c r="CI43" s="13">
        <v>8</v>
      </c>
      <c r="CJ43" s="13">
        <v>1</v>
      </c>
      <c r="CK43" s="13">
        <v>1</v>
      </c>
      <c r="CL43" s="13">
        <v>2</v>
      </c>
    </row>
    <row r="44" spans="1:90" x14ac:dyDescent="0.2">
      <c r="A44" s="3"/>
      <c r="B44" s="3"/>
      <c r="C44" s="3"/>
      <c r="D44" s="3"/>
      <c r="E44" s="3"/>
      <c r="F44" s="3"/>
      <c r="G44" s="3"/>
      <c r="H44" s="10"/>
      <c r="I44" s="3"/>
      <c r="J44" s="27" t="s">
        <v>159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 t="s">
        <v>160</v>
      </c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27" t="s">
        <v>77</v>
      </c>
      <c r="AW44" t="s">
        <v>139</v>
      </c>
      <c r="AX44" s="27" t="s">
        <v>78</v>
      </c>
      <c r="AY44" t="s">
        <v>139</v>
      </c>
      <c r="AZ44" s="11" t="s">
        <v>79</v>
      </c>
      <c r="BA44" t="s">
        <v>139</v>
      </c>
      <c r="BB44" s="27" t="s">
        <v>80</v>
      </c>
      <c r="BC44" s="53" t="s">
        <v>139</v>
      </c>
      <c r="BD44" s="51" t="s">
        <v>81</v>
      </c>
      <c r="BE44" s="53" t="s">
        <v>139</v>
      </c>
      <c r="BF44" s="13"/>
      <c r="BG44" s="13"/>
      <c r="BH44" s="13"/>
      <c r="BI44" s="11" t="s">
        <v>132</v>
      </c>
      <c r="BT44" s="13"/>
      <c r="BU44" s="13"/>
      <c r="BV44" s="13"/>
      <c r="BW44" s="13"/>
      <c r="BX44" s="13"/>
      <c r="CE44" s="13"/>
      <c r="CF44" s="13"/>
    </row>
    <row r="45" spans="1:90" x14ac:dyDescent="0.2">
      <c r="A45" s="3" t="s">
        <v>1</v>
      </c>
      <c r="B45" s="3" t="s">
        <v>4</v>
      </c>
      <c r="C45" s="3"/>
      <c r="D45" s="3"/>
      <c r="E45" s="3"/>
      <c r="F45" s="3"/>
      <c r="G45" s="3"/>
      <c r="H45" s="10"/>
      <c r="I45" s="3"/>
      <c r="J45" s="45" cm="1">
        <f t="array" ref="J45:W50">MMULT(AF45:AT50,J17:W31)</f>
        <v>0.3</v>
      </c>
      <c r="K45" s="28">
        <v>12.800039999999999</v>
      </c>
      <c r="L45" s="28">
        <v>0</v>
      </c>
      <c r="M45" s="28">
        <v>0</v>
      </c>
      <c r="N45" s="28">
        <v>6.2000799999999998</v>
      </c>
      <c r="O45" s="28">
        <v>0</v>
      </c>
      <c r="P45" s="28">
        <v>0.79991999999999996</v>
      </c>
      <c r="Q45" s="28">
        <v>0</v>
      </c>
      <c r="R45" s="28">
        <v>5</v>
      </c>
      <c r="S45" s="28">
        <v>0</v>
      </c>
      <c r="T45" s="28">
        <v>0</v>
      </c>
      <c r="U45" s="28">
        <v>0</v>
      </c>
      <c r="V45" s="28">
        <v>0.5</v>
      </c>
      <c r="W45" s="29">
        <v>1.6388</v>
      </c>
      <c r="X45" s="13"/>
      <c r="Y45" s="13"/>
      <c r="Z45" s="13"/>
      <c r="AA45" s="13"/>
      <c r="AB45" s="13"/>
      <c r="AC45" s="13"/>
      <c r="AD45" s="13"/>
      <c r="AE45" s="13"/>
      <c r="AF45" s="25">
        <v>0.3</v>
      </c>
      <c r="AG45" s="25">
        <v>12.800039999999999</v>
      </c>
      <c r="AH45" s="25">
        <v>0</v>
      </c>
      <c r="AI45" s="25">
        <v>0</v>
      </c>
      <c r="AJ45" s="25">
        <v>6.2000799999999998</v>
      </c>
      <c r="AK45" s="25">
        <v>0</v>
      </c>
      <c r="AL45" s="25">
        <v>0</v>
      </c>
      <c r="AM45" s="25">
        <v>0.79991999999999996</v>
      </c>
      <c r="AN45" s="25">
        <v>0</v>
      </c>
      <c r="AO45" s="25">
        <v>5</v>
      </c>
      <c r="AP45" s="25">
        <v>0</v>
      </c>
      <c r="AQ45" s="25">
        <v>0</v>
      </c>
      <c r="AR45" s="25">
        <v>0</v>
      </c>
      <c r="AS45" s="25">
        <v>0.5</v>
      </c>
      <c r="AT45" s="25">
        <v>1.6388</v>
      </c>
      <c r="AU45" s="13"/>
      <c r="AV45" s="14">
        <v>0.1</v>
      </c>
      <c r="AW45" s="14">
        <v>0</v>
      </c>
      <c r="AX45" s="14">
        <v>0.9</v>
      </c>
      <c r="AY45" s="14">
        <v>0.99</v>
      </c>
      <c r="AZ45" s="14">
        <v>0.5</v>
      </c>
      <c r="BA45" s="14">
        <v>0</v>
      </c>
      <c r="BB45" s="14">
        <v>0.6</v>
      </c>
      <c r="BC45" s="14">
        <v>0.8</v>
      </c>
      <c r="BD45" s="52">
        <v>-0.6</v>
      </c>
      <c r="BE45" s="52">
        <v>-0.8</v>
      </c>
      <c r="BF45" s="13"/>
      <c r="BG45" s="13"/>
      <c r="BH45" s="13"/>
      <c r="BI45" s="12">
        <v>1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</row>
    <row r="46" spans="1:90" x14ac:dyDescent="0.2">
      <c r="A46" s="3" t="s">
        <v>1</v>
      </c>
      <c r="B46" s="3" t="s">
        <v>5</v>
      </c>
      <c r="C46" s="3"/>
      <c r="D46" s="3"/>
      <c r="E46" s="3"/>
      <c r="F46" s="3"/>
      <c r="G46" s="3"/>
      <c r="H46" s="10"/>
      <c r="I46" s="3"/>
      <c r="J46" s="30">
        <v>0.6</v>
      </c>
      <c r="K46">
        <v>9.6999999999999993</v>
      </c>
      <c r="L46">
        <v>0</v>
      </c>
      <c r="M46">
        <v>0</v>
      </c>
      <c r="N46">
        <v>4.5999999999999996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1</v>
      </c>
      <c r="W46" s="31">
        <v>1.5</v>
      </c>
      <c r="X46" s="13"/>
      <c r="Y46" s="13"/>
      <c r="Z46" s="13"/>
      <c r="AA46" s="13"/>
      <c r="AB46" s="13"/>
      <c r="AC46" s="13"/>
      <c r="AD46" s="13"/>
      <c r="AE46" s="13"/>
      <c r="AF46" s="25">
        <v>0.6</v>
      </c>
      <c r="AG46" s="25">
        <v>9.6999999999999993</v>
      </c>
      <c r="AH46" s="25">
        <v>0</v>
      </c>
      <c r="AI46" s="25">
        <v>0</v>
      </c>
      <c r="AJ46" s="25">
        <v>4.5999999999999996</v>
      </c>
      <c r="AK46" s="25">
        <v>0</v>
      </c>
      <c r="AL46" s="25">
        <v>0</v>
      </c>
      <c r="AM46" s="25">
        <v>0</v>
      </c>
      <c r="AN46" s="25">
        <v>0</v>
      </c>
      <c r="AO46" s="25">
        <v>3</v>
      </c>
      <c r="AP46" s="25">
        <v>0</v>
      </c>
      <c r="AQ46" s="25">
        <v>0</v>
      </c>
      <c r="AR46" s="25">
        <v>0</v>
      </c>
      <c r="AS46" s="25">
        <v>1</v>
      </c>
      <c r="AT46" s="25">
        <v>1.5</v>
      </c>
      <c r="AU46" s="13"/>
      <c r="AV46" s="14">
        <v>0.1</v>
      </c>
      <c r="AW46" s="14">
        <v>0</v>
      </c>
      <c r="AX46" s="14">
        <v>0.9</v>
      </c>
      <c r="AY46" s="14">
        <v>0.99</v>
      </c>
      <c r="AZ46" s="14">
        <v>0.5</v>
      </c>
      <c r="BA46" s="14">
        <v>0</v>
      </c>
      <c r="BB46" s="14">
        <v>0.6</v>
      </c>
      <c r="BC46" s="14">
        <v>0.8</v>
      </c>
      <c r="BD46" s="52">
        <v>-0.6</v>
      </c>
      <c r="BE46" s="52">
        <v>-0.8</v>
      </c>
      <c r="BF46" s="13"/>
      <c r="BG46" s="13"/>
      <c r="BH46" s="13"/>
      <c r="BI46" s="12">
        <v>1</v>
      </c>
      <c r="BJ46" s="12">
        <v>1</v>
      </c>
      <c r="BK46" s="12">
        <v>0</v>
      </c>
      <c r="BL46" s="12">
        <v>0</v>
      </c>
      <c r="BM46" s="12">
        <v>0</v>
      </c>
      <c r="BN46" s="12">
        <v>0</v>
      </c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</row>
    <row r="47" spans="1:90" x14ac:dyDescent="0.2">
      <c r="A47" s="3" t="s">
        <v>1</v>
      </c>
      <c r="B47" s="3" t="s">
        <v>6</v>
      </c>
      <c r="C47" s="3"/>
      <c r="D47" s="3"/>
      <c r="E47" s="3"/>
      <c r="F47" s="3"/>
      <c r="G47" s="3"/>
      <c r="H47" s="10"/>
      <c r="I47" s="3"/>
      <c r="J47" s="30">
        <v>0.3</v>
      </c>
      <c r="K47">
        <v>12.800039999999999</v>
      </c>
      <c r="L47">
        <v>0</v>
      </c>
      <c r="M47">
        <v>0.4</v>
      </c>
      <c r="N47">
        <v>7</v>
      </c>
      <c r="O47">
        <v>0</v>
      </c>
      <c r="P47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2</v>
      </c>
      <c r="W47" s="31">
        <v>4.1111110999999996</v>
      </c>
      <c r="X47" s="13"/>
      <c r="Y47" s="13"/>
      <c r="Z47" s="13"/>
      <c r="AA47" s="13"/>
      <c r="AB47" s="13"/>
      <c r="AC47" s="13"/>
      <c r="AD47" s="13"/>
      <c r="AE47" s="13"/>
      <c r="AF47" s="25">
        <v>0.3</v>
      </c>
      <c r="AG47" s="25">
        <v>12.800039999999999</v>
      </c>
      <c r="AH47" s="25">
        <v>0</v>
      </c>
      <c r="AI47" s="25">
        <v>0.4</v>
      </c>
      <c r="AJ47" s="25">
        <v>7</v>
      </c>
      <c r="AK47" s="25">
        <v>0</v>
      </c>
      <c r="AL47" s="25">
        <v>0</v>
      </c>
      <c r="AM47" s="25">
        <v>1</v>
      </c>
      <c r="AN47" s="25">
        <v>0</v>
      </c>
      <c r="AO47" s="25">
        <v>5</v>
      </c>
      <c r="AP47" s="25">
        <v>0</v>
      </c>
      <c r="AQ47" s="25">
        <v>0</v>
      </c>
      <c r="AR47" s="25">
        <v>0</v>
      </c>
      <c r="AS47" s="25">
        <v>2</v>
      </c>
      <c r="AT47" s="25">
        <v>4.1111110999999996</v>
      </c>
      <c r="AU47" s="13"/>
      <c r="AV47" s="14">
        <v>0.1</v>
      </c>
      <c r="AW47" s="14">
        <v>0</v>
      </c>
      <c r="AX47" s="14">
        <v>0.9</v>
      </c>
      <c r="AY47" s="14">
        <v>0.99</v>
      </c>
      <c r="AZ47" s="14">
        <v>0.5</v>
      </c>
      <c r="BA47" s="14">
        <v>0</v>
      </c>
      <c r="BB47" s="14">
        <v>0.6</v>
      </c>
      <c r="BC47" s="14">
        <v>0.8</v>
      </c>
      <c r="BD47" s="52">
        <v>-0.6</v>
      </c>
      <c r="BE47" s="52">
        <v>-0.8</v>
      </c>
      <c r="BF47" s="13"/>
      <c r="BG47" s="13"/>
      <c r="BH47" s="13"/>
      <c r="BI47" s="12">
        <v>1</v>
      </c>
      <c r="BJ47" s="12">
        <v>1</v>
      </c>
      <c r="BK47" s="12">
        <v>1</v>
      </c>
      <c r="BL47" s="12">
        <v>0</v>
      </c>
      <c r="BM47" s="12">
        <v>0</v>
      </c>
      <c r="BN47" s="12">
        <v>0</v>
      </c>
      <c r="BY47" s="13"/>
      <c r="BZ47" s="13"/>
      <c r="CA47" s="13"/>
      <c r="CB47" s="13"/>
      <c r="CC47" s="13"/>
      <c r="CD47" s="13"/>
    </row>
    <row r="48" spans="1:90" x14ac:dyDescent="0.2">
      <c r="A48" s="3" t="s">
        <v>2</v>
      </c>
      <c r="B48" s="3" t="s">
        <v>4</v>
      </c>
      <c r="C48" s="3"/>
      <c r="D48" s="3"/>
      <c r="E48" s="3"/>
      <c r="F48" s="3"/>
      <c r="G48" s="3"/>
      <c r="H48" s="10"/>
      <c r="I48" s="3"/>
      <c r="J48" s="30">
        <v>0.6</v>
      </c>
      <c r="K48">
        <v>10.3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 s="31">
        <v>0.75</v>
      </c>
      <c r="X48" s="13"/>
      <c r="Y48" s="13"/>
      <c r="Z48" s="13"/>
      <c r="AA48" s="13"/>
      <c r="AB48" s="13"/>
      <c r="AC48" s="13"/>
      <c r="AD48" s="13"/>
      <c r="AE48" s="13"/>
      <c r="AF48" s="25">
        <v>0.6</v>
      </c>
      <c r="AG48" s="25">
        <v>10.3</v>
      </c>
      <c r="AH48" s="25">
        <v>0</v>
      </c>
      <c r="AI48" s="25">
        <v>0</v>
      </c>
      <c r="AJ48" s="25">
        <v>0</v>
      </c>
      <c r="AK48" s="25">
        <v>1</v>
      </c>
      <c r="AL48" s="25">
        <v>1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0.5</v>
      </c>
      <c r="AT48" s="25">
        <v>0.75</v>
      </c>
      <c r="AU48" s="13"/>
      <c r="AV48" s="14">
        <v>0.1</v>
      </c>
      <c r="AW48" s="14">
        <v>0</v>
      </c>
      <c r="AX48" s="14">
        <v>0.9</v>
      </c>
      <c r="AY48" s="14">
        <v>0.99</v>
      </c>
      <c r="AZ48" s="14">
        <v>0.5</v>
      </c>
      <c r="BA48" s="14">
        <v>0</v>
      </c>
      <c r="BB48" s="14">
        <v>0.6</v>
      </c>
      <c r="BC48" s="14">
        <v>0.8</v>
      </c>
      <c r="BD48" s="52">
        <v>-0.6</v>
      </c>
      <c r="BE48" s="52">
        <v>-0.8</v>
      </c>
      <c r="BF48" s="13"/>
      <c r="BG48" s="13"/>
      <c r="BH48" s="13"/>
      <c r="BI48" s="12">
        <v>1</v>
      </c>
      <c r="BJ48" s="12">
        <v>1</v>
      </c>
      <c r="BK48" s="12">
        <v>1</v>
      </c>
      <c r="BL48" s="12">
        <v>1</v>
      </c>
      <c r="BM48" s="12">
        <v>0</v>
      </c>
      <c r="BN48" s="12">
        <v>0</v>
      </c>
      <c r="BY48" s="13"/>
      <c r="BZ48" s="13"/>
      <c r="CA48" s="13"/>
      <c r="CB48" s="13"/>
      <c r="CC48" s="13"/>
      <c r="CD48" s="13"/>
    </row>
    <row r="49" spans="1:85" x14ac:dyDescent="0.2">
      <c r="A49" s="3" t="s">
        <v>2</v>
      </c>
      <c r="B49" s="3" t="s">
        <v>5</v>
      </c>
      <c r="C49" s="3"/>
      <c r="D49" s="3"/>
      <c r="E49" s="3"/>
      <c r="F49" s="3"/>
      <c r="G49" s="3"/>
      <c r="H49" s="10"/>
      <c r="I49" s="3"/>
      <c r="J49" s="30">
        <v>0.9</v>
      </c>
      <c r="K49">
        <v>10</v>
      </c>
      <c r="L49">
        <v>0</v>
      </c>
      <c r="M49">
        <v>0</v>
      </c>
      <c r="N49">
        <v>1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 s="31">
        <v>1.5</v>
      </c>
      <c r="X49" s="13"/>
      <c r="Y49" s="13"/>
      <c r="Z49" s="13"/>
      <c r="AA49" s="13"/>
      <c r="AB49" s="13"/>
      <c r="AC49" s="13"/>
      <c r="AD49" s="13"/>
      <c r="AE49" s="13"/>
      <c r="AF49" s="25">
        <v>0.9</v>
      </c>
      <c r="AG49" s="25">
        <v>10</v>
      </c>
      <c r="AH49" s="25">
        <v>0</v>
      </c>
      <c r="AI49" s="25">
        <v>0</v>
      </c>
      <c r="AJ49" s="25">
        <v>0</v>
      </c>
      <c r="AK49" s="25">
        <v>1</v>
      </c>
      <c r="AL49" s="25">
        <v>5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1</v>
      </c>
      <c r="AT49" s="25">
        <v>1.5</v>
      </c>
      <c r="AU49" s="13"/>
      <c r="AV49" s="14">
        <v>0.1</v>
      </c>
      <c r="AW49" s="14">
        <v>0</v>
      </c>
      <c r="AX49" s="14">
        <v>0.9</v>
      </c>
      <c r="AY49" s="14">
        <v>0.99</v>
      </c>
      <c r="AZ49" s="14">
        <v>0.5</v>
      </c>
      <c r="BA49" s="14">
        <v>0</v>
      </c>
      <c r="BB49" s="14">
        <v>0.6</v>
      </c>
      <c r="BC49" s="14">
        <v>0.8</v>
      </c>
      <c r="BD49" s="52">
        <v>-0.6</v>
      </c>
      <c r="BE49" s="52">
        <v>-0.8</v>
      </c>
      <c r="BF49" s="13"/>
      <c r="BG49" s="13"/>
      <c r="BH49" s="13"/>
      <c r="BI49" s="12">
        <v>1</v>
      </c>
      <c r="BJ49" s="12">
        <v>1</v>
      </c>
      <c r="BK49" s="12">
        <v>1</v>
      </c>
      <c r="BL49" s="12">
        <v>1</v>
      </c>
      <c r="BM49" s="12">
        <v>1</v>
      </c>
      <c r="BN49" s="12">
        <v>0</v>
      </c>
      <c r="BY49" s="13"/>
      <c r="BZ49" s="13"/>
      <c r="CA49" s="13"/>
      <c r="CB49" s="13"/>
      <c r="CC49" s="13"/>
      <c r="CD49" s="13"/>
      <c r="CE49" s="13"/>
      <c r="CF49" s="13"/>
      <c r="CG49" s="40"/>
    </row>
    <row r="50" spans="1:85" x14ac:dyDescent="0.2">
      <c r="A50" s="3" t="s">
        <v>2</v>
      </c>
      <c r="B50" s="3" t="s">
        <v>6</v>
      </c>
      <c r="C50" s="3"/>
      <c r="D50" s="3"/>
      <c r="E50" s="3"/>
      <c r="F50" s="3"/>
      <c r="G50" s="3"/>
      <c r="H50" s="10"/>
      <c r="I50" s="3"/>
      <c r="J50" s="32">
        <v>0.6</v>
      </c>
      <c r="K50" s="7">
        <v>10.7</v>
      </c>
      <c r="L50" s="7">
        <v>0</v>
      </c>
      <c r="M50" s="7">
        <v>0</v>
      </c>
      <c r="N50" s="7">
        <v>2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2</v>
      </c>
      <c r="W50" s="33">
        <v>3</v>
      </c>
      <c r="X50" s="13"/>
      <c r="Y50" s="13"/>
      <c r="Z50" s="13"/>
      <c r="AA50" s="13"/>
      <c r="AB50" s="13"/>
      <c r="AC50" s="13"/>
      <c r="AD50" s="13"/>
      <c r="AE50" s="13"/>
      <c r="AF50" s="25">
        <v>0.6</v>
      </c>
      <c r="AG50" s="25">
        <v>10.7</v>
      </c>
      <c r="AH50" s="25">
        <v>0</v>
      </c>
      <c r="AI50" s="25">
        <v>0</v>
      </c>
      <c r="AJ50" s="25">
        <v>0</v>
      </c>
      <c r="AK50" s="25">
        <v>2</v>
      </c>
      <c r="AL50" s="25">
        <v>1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2</v>
      </c>
      <c r="AT50" s="25">
        <v>3</v>
      </c>
      <c r="AU50" s="13"/>
      <c r="AV50" s="14">
        <v>0.1</v>
      </c>
      <c r="AW50" s="14">
        <v>0</v>
      </c>
      <c r="AX50" s="14">
        <v>0.9</v>
      </c>
      <c r="AY50" s="14">
        <v>0.99</v>
      </c>
      <c r="AZ50" s="14">
        <v>0.5</v>
      </c>
      <c r="BA50" s="14">
        <v>0</v>
      </c>
      <c r="BB50" s="14">
        <v>0.6</v>
      </c>
      <c r="BC50" s="14">
        <v>0.8</v>
      </c>
      <c r="BD50" s="52">
        <v>-0.6</v>
      </c>
      <c r="BE50" s="52">
        <v>-0.8</v>
      </c>
      <c r="BF50" s="13"/>
      <c r="BG50" s="13"/>
      <c r="BH50" s="13"/>
      <c r="BI50" s="12">
        <v>1</v>
      </c>
      <c r="BJ50" s="12">
        <v>1</v>
      </c>
      <c r="BK50" s="12">
        <v>1</v>
      </c>
      <c r="BL50" s="12">
        <v>1</v>
      </c>
      <c r="BM50" s="12">
        <v>1</v>
      </c>
      <c r="BN50" s="12">
        <v>1</v>
      </c>
      <c r="BY50" s="13"/>
      <c r="BZ50" s="13"/>
      <c r="CA50" s="13"/>
      <c r="CB50" s="13"/>
      <c r="CC50" s="13"/>
      <c r="CD50" s="13"/>
      <c r="CE50" s="13"/>
      <c r="CF50" s="13"/>
      <c r="CG50" s="11"/>
    </row>
    <row r="51" spans="1:85" x14ac:dyDescent="0.2">
      <c r="AV51" s="27" t="s">
        <v>82</v>
      </c>
      <c r="AX51" s="11" t="s">
        <v>83</v>
      </c>
      <c r="AZ51" t="s">
        <v>79</v>
      </c>
      <c r="BB51" s="27" t="s">
        <v>84</v>
      </c>
      <c r="BD51" s="27" t="s">
        <v>85</v>
      </c>
      <c r="BE51" s="27"/>
      <c r="CG51" s="40"/>
    </row>
    <row r="52" spans="1:85" x14ac:dyDescent="0.2">
      <c r="A52" s="3" t="s">
        <v>1</v>
      </c>
      <c r="B52" s="3" t="s">
        <v>4</v>
      </c>
      <c r="AJ52" s="14">
        <v>1</v>
      </c>
      <c r="AK52" s="14">
        <v>0</v>
      </c>
      <c r="AV52" s="37" cm="1">
        <f t="array" ref="AV52:AW57">AV45:AW50*$BF$75:$BG$75</f>
        <v>0.1</v>
      </c>
      <c r="AW52" s="37">
        <v>0</v>
      </c>
      <c r="AX52" s="37" cm="1">
        <f t="array" ref="AX52:AY57">AX45:AY50*$BF$75:$BG$75</f>
        <v>0.9</v>
      </c>
      <c r="AY52" s="38">
        <v>0.99</v>
      </c>
      <c r="AZ52" s="37" cm="1">
        <f t="array" ref="AZ52:BA57">AZ45:BA50*$BF$75:$BG$75</f>
        <v>0.5</v>
      </c>
      <c r="BA52" s="38">
        <v>0</v>
      </c>
      <c r="BB52" s="37" cm="1">
        <f t="array" ref="BB52:BC57">BB45:BC50*$BF$75:$BG$75</f>
        <v>0.6</v>
      </c>
      <c r="BC52" s="37">
        <v>0.8</v>
      </c>
      <c r="BD52" s="37" cm="1">
        <f t="array" ref="BD52:BE57">BD45:BE50*$BF$75:$BG$75</f>
        <v>-0.6</v>
      </c>
      <c r="BE52" s="37">
        <v>-0.8</v>
      </c>
      <c r="BI52" s="11" t="s">
        <v>133</v>
      </c>
      <c r="BJ52" t="s">
        <v>139</v>
      </c>
      <c r="BK52" s="11" t="s">
        <v>134</v>
      </c>
      <c r="CG52" s="11"/>
    </row>
    <row r="53" spans="1:85" x14ac:dyDescent="0.2">
      <c r="A53" s="3" t="s">
        <v>1</v>
      </c>
      <c r="B53" s="3" t="s">
        <v>5</v>
      </c>
      <c r="AJ53" s="14">
        <v>1</v>
      </c>
      <c r="AK53" s="14">
        <v>0</v>
      </c>
      <c r="AV53" s="37">
        <v>0.1</v>
      </c>
      <c r="AW53" s="37">
        <v>0</v>
      </c>
      <c r="AX53" s="37">
        <v>0.9</v>
      </c>
      <c r="AY53" s="38">
        <v>0.99</v>
      </c>
      <c r="AZ53" s="37">
        <v>0.5</v>
      </c>
      <c r="BA53" s="38">
        <v>0</v>
      </c>
      <c r="BB53" s="37">
        <v>0.6</v>
      </c>
      <c r="BC53" s="37">
        <v>0.8</v>
      </c>
      <c r="BD53" s="37">
        <v>-0.6</v>
      </c>
      <c r="BE53" s="37">
        <v>-0.8</v>
      </c>
      <c r="BI53" s="49">
        <v>1</v>
      </c>
      <c r="BJ53" s="49">
        <v>1</v>
      </c>
      <c r="BK53" s="48">
        <v>0.9</v>
      </c>
      <c r="CG53" s="40"/>
    </row>
    <row r="54" spans="1:85" x14ac:dyDescent="0.2">
      <c r="A54" s="3" t="s">
        <v>1</v>
      </c>
      <c r="B54" s="3" t="s">
        <v>6</v>
      </c>
      <c r="AJ54" s="14">
        <v>1</v>
      </c>
      <c r="AK54" s="14">
        <v>0</v>
      </c>
      <c r="AV54" s="37">
        <v>0.1</v>
      </c>
      <c r="AW54" s="37">
        <v>0</v>
      </c>
      <c r="AX54" s="37">
        <v>0.9</v>
      </c>
      <c r="AY54" s="38">
        <v>0.99</v>
      </c>
      <c r="AZ54" s="37">
        <v>0.5</v>
      </c>
      <c r="BA54" s="38">
        <v>0</v>
      </c>
      <c r="BB54" s="37">
        <v>0.6</v>
      </c>
      <c r="BC54" s="37">
        <v>0.8</v>
      </c>
      <c r="BD54" s="37">
        <v>-0.6</v>
      </c>
      <c r="BE54" s="37">
        <v>-0.8</v>
      </c>
      <c r="BI54" s="49">
        <v>1</v>
      </c>
      <c r="BJ54" s="50">
        <f>BJ53*$BK$53</f>
        <v>0.9</v>
      </c>
    </row>
    <row r="55" spans="1:85" x14ac:dyDescent="0.2">
      <c r="A55" s="3" t="s">
        <v>2</v>
      </c>
      <c r="B55" s="3" t="s">
        <v>4</v>
      </c>
      <c r="AJ55" s="14">
        <v>0</v>
      </c>
      <c r="AK55" s="14">
        <v>1</v>
      </c>
      <c r="AV55" s="37">
        <v>0.1</v>
      </c>
      <c r="AW55" s="37">
        <v>0</v>
      </c>
      <c r="AX55" s="37">
        <v>0.9</v>
      </c>
      <c r="AY55" s="38">
        <v>0.99</v>
      </c>
      <c r="AZ55" s="37">
        <v>0.5</v>
      </c>
      <c r="BA55" s="38">
        <v>0</v>
      </c>
      <c r="BB55" s="37">
        <v>0.6</v>
      </c>
      <c r="BC55" s="37">
        <v>0.8</v>
      </c>
      <c r="BD55" s="37">
        <v>-0.6</v>
      </c>
      <c r="BE55" s="37">
        <v>-0.8</v>
      </c>
      <c r="BI55" s="49">
        <v>1</v>
      </c>
      <c r="BJ55" s="50">
        <f>BJ54*$BK$53</f>
        <v>0.81</v>
      </c>
    </row>
    <row r="56" spans="1:85" x14ac:dyDescent="0.2">
      <c r="A56" s="3" t="s">
        <v>2</v>
      </c>
      <c r="B56" s="3" t="s">
        <v>5</v>
      </c>
      <c r="AJ56" s="14">
        <v>0</v>
      </c>
      <c r="AK56" s="14">
        <v>1</v>
      </c>
      <c r="AV56" s="37">
        <v>0.1</v>
      </c>
      <c r="AW56" s="37">
        <v>0</v>
      </c>
      <c r="AX56" s="37">
        <v>0.9</v>
      </c>
      <c r="AY56" s="38">
        <v>0.99</v>
      </c>
      <c r="AZ56" s="37">
        <v>0.5</v>
      </c>
      <c r="BA56" s="38">
        <v>0</v>
      </c>
      <c r="BB56" s="37">
        <v>0.6</v>
      </c>
      <c r="BC56" s="37">
        <v>0.8</v>
      </c>
      <c r="BD56" s="37">
        <v>-0.6</v>
      </c>
      <c r="BE56" s="37">
        <v>-0.8</v>
      </c>
      <c r="BI56" s="49">
        <v>1</v>
      </c>
      <c r="BJ56" s="50">
        <f>BJ55*$BK$53</f>
        <v>0.72900000000000009</v>
      </c>
    </row>
    <row r="57" spans="1:85" x14ac:dyDescent="0.2">
      <c r="A57" s="3" t="s">
        <v>2</v>
      </c>
      <c r="B57" s="3" t="s">
        <v>6</v>
      </c>
      <c r="C57" s="3"/>
      <c r="D57" s="3"/>
      <c r="E57" s="3"/>
      <c r="F57" s="3"/>
      <c r="G57" s="3"/>
      <c r="H57" s="10"/>
      <c r="I57" s="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J57" s="14">
        <v>0</v>
      </c>
      <c r="AK57" s="14">
        <v>1</v>
      </c>
      <c r="AV57" s="38">
        <v>0.1</v>
      </c>
      <c r="AW57" s="37">
        <v>0</v>
      </c>
      <c r="AX57" s="38">
        <v>0.9</v>
      </c>
      <c r="AY57" s="38">
        <v>0.99</v>
      </c>
      <c r="AZ57" s="38">
        <v>0.5</v>
      </c>
      <c r="BA57" s="38">
        <v>0</v>
      </c>
      <c r="BB57" s="38">
        <v>0.6</v>
      </c>
      <c r="BC57" s="38">
        <v>0.8</v>
      </c>
      <c r="BD57" s="38">
        <v>-0.6</v>
      </c>
      <c r="BE57" s="38">
        <v>-0.8</v>
      </c>
      <c r="BF57" s="13"/>
      <c r="BG57" s="13"/>
      <c r="BI57" s="49">
        <v>1</v>
      </c>
      <c r="BJ57" s="50">
        <f>BJ56*$BK$53</f>
        <v>0.65610000000000013</v>
      </c>
      <c r="BY57" s="13"/>
      <c r="BZ57" s="13"/>
      <c r="CA57" s="13"/>
      <c r="CB57" s="13"/>
      <c r="CC57" s="13"/>
      <c r="CD57" s="13"/>
      <c r="CE57" s="13"/>
      <c r="CF57" s="13"/>
      <c r="CG57" s="13"/>
    </row>
    <row r="58" spans="1:85" x14ac:dyDescent="0.2">
      <c r="AF58" t="s">
        <v>161</v>
      </c>
      <c r="AV58" s="11" t="s">
        <v>135</v>
      </c>
      <c r="BI58" s="49">
        <v>1</v>
      </c>
      <c r="BJ58" s="50">
        <f>BJ57*$BK$53</f>
        <v>0.59049000000000018</v>
      </c>
    </row>
    <row r="59" spans="1:85" x14ac:dyDescent="0.2">
      <c r="A59" s="3" t="s">
        <v>1</v>
      </c>
      <c r="B59" s="3" t="s">
        <v>4</v>
      </c>
      <c r="C59" s="3"/>
      <c r="D59" s="3"/>
      <c r="E59" s="3"/>
      <c r="F59" s="3"/>
      <c r="G59" s="3"/>
      <c r="H59" s="10"/>
      <c r="I59" s="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J59" s="59" cm="1">
        <f t="array" ref="AJ59:AK64">AJ52:AK57*AJ73:AK73</f>
        <v>7</v>
      </c>
      <c r="AK59" s="38">
        <v>0</v>
      </c>
      <c r="AV59" s="37" cm="1">
        <f t="array" ref="AV59:BE64">MMULT(AV38:BE43,_xlfn.MUNIT(10)*AV75:BE75)</f>
        <v>0.30000000000000004</v>
      </c>
      <c r="AW59" s="38">
        <v>12.800039999999999</v>
      </c>
      <c r="AX59" s="38">
        <v>7</v>
      </c>
      <c r="AY59" s="38">
        <v>1</v>
      </c>
      <c r="AZ59" s="38">
        <v>5</v>
      </c>
      <c r="BA59" s="38">
        <v>0</v>
      </c>
      <c r="BB59" s="38">
        <v>0</v>
      </c>
      <c r="BC59" s="38">
        <v>0</v>
      </c>
      <c r="BD59" s="38">
        <v>2</v>
      </c>
      <c r="BE59" s="38">
        <v>9999</v>
      </c>
      <c r="BI59" s="54" t="s">
        <v>142</v>
      </c>
      <c r="BJ59" s="28"/>
      <c r="BK59" s="28"/>
      <c r="BL59" s="28"/>
      <c r="BY59" s="13"/>
      <c r="BZ59" s="13"/>
      <c r="CA59" s="13"/>
      <c r="CB59" s="13"/>
      <c r="CC59" s="13"/>
      <c r="CD59" s="13"/>
      <c r="CE59" s="13"/>
      <c r="CF59" s="13"/>
      <c r="CG59" s="13"/>
    </row>
    <row r="60" spans="1:85" x14ac:dyDescent="0.2">
      <c r="A60" s="3" t="s">
        <v>1</v>
      </c>
      <c r="B60" s="3" t="s">
        <v>5</v>
      </c>
      <c r="C60" s="3"/>
      <c r="D60" s="3"/>
      <c r="E60" s="3"/>
      <c r="F60" s="3"/>
      <c r="G60" s="3"/>
      <c r="H60" s="10"/>
      <c r="I60" s="3"/>
      <c r="AJ60" s="38">
        <v>7</v>
      </c>
      <c r="AK60" s="38">
        <v>0</v>
      </c>
      <c r="AV60" s="38">
        <v>0.60000000000000009</v>
      </c>
      <c r="AW60" s="38">
        <v>12.800039999999999</v>
      </c>
      <c r="AX60" s="38">
        <v>7</v>
      </c>
      <c r="AY60" s="38">
        <v>1</v>
      </c>
      <c r="AZ60" s="38">
        <v>5</v>
      </c>
      <c r="BA60" s="38">
        <v>0</v>
      </c>
      <c r="BB60" s="38">
        <v>0</v>
      </c>
      <c r="BC60" s="38">
        <v>0</v>
      </c>
      <c r="BD60" s="38">
        <v>2</v>
      </c>
      <c r="BE60" s="38">
        <v>9999</v>
      </c>
      <c r="BI60" s="30" t="s">
        <v>141</v>
      </c>
      <c r="BK60" t="s">
        <v>143</v>
      </c>
      <c r="BY60" s="13"/>
      <c r="BZ60" s="13"/>
      <c r="CA60" s="13"/>
      <c r="CB60" s="13"/>
      <c r="CC60" s="13"/>
      <c r="CD60" s="13"/>
      <c r="CE60" s="13"/>
      <c r="CF60" s="13"/>
      <c r="CG60" s="13"/>
    </row>
    <row r="61" spans="1:85" x14ac:dyDescent="0.2">
      <c r="A61" s="3" t="s">
        <v>1</v>
      </c>
      <c r="B61" s="3" t="s">
        <v>6</v>
      </c>
      <c r="C61" s="3"/>
      <c r="D61" s="3"/>
      <c r="E61" s="3"/>
      <c r="F61" s="3"/>
      <c r="G61" s="3"/>
      <c r="H61" s="10"/>
      <c r="I61" s="3"/>
      <c r="AJ61" s="38">
        <v>7</v>
      </c>
      <c r="AK61" s="38">
        <v>0</v>
      </c>
      <c r="AV61" s="38">
        <v>0.30000000000000004</v>
      </c>
      <c r="AW61" s="38">
        <v>12.800039999999999</v>
      </c>
      <c r="AX61" s="38">
        <v>7</v>
      </c>
      <c r="AY61" s="38">
        <v>1</v>
      </c>
      <c r="AZ61" s="38">
        <v>5</v>
      </c>
      <c r="BA61" s="38">
        <v>0</v>
      </c>
      <c r="BB61" s="38">
        <v>0</v>
      </c>
      <c r="BC61" s="38">
        <v>0</v>
      </c>
      <c r="BD61" s="38">
        <v>2</v>
      </c>
      <c r="BE61" s="38">
        <v>9999</v>
      </c>
      <c r="BI61" s="30" cm="1">
        <f t="array" ref="BI61:BJ66">_xlfn.ANCHORARRAY(AZ52)*BI53:BJ58</f>
        <v>0.5</v>
      </c>
      <c r="BJ61">
        <v>0</v>
      </c>
      <c r="BK61" cm="1">
        <f t="array" ref="BK61:BL66">-MMULT(BI38:BN43,BL29:BM34)</f>
        <v>0</v>
      </c>
      <c r="BL61">
        <v>0</v>
      </c>
      <c r="BS61" s="11"/>
      <c r="BY61" s="13"/>
      <c r="BZ61" s="13"/>
      <c r="CA61" s="13"/>
      <c r="CB61" s="13"/>
      <c r="CC61" s="13"/>
      <c r="CD61" s="13"/>
      <c r="CE61" s="13"/>
      <c r="CF61" s="13"/>
      <c r="CG61" s="13"/>
    </row>
    <row r="62" spans="1:85" x14ac:dyDescent="0.2">
      <c r="A62" s="3" t="s">
        <v>2</v>
      </c>
      <c r="B62" s="3" t="s">
        <v>4</v>
      </c>
      <c r="C62" s="3"/>
      <c r="D62" s="3"/>
      <c r="E62" s="3"/>
      <c r="F62" s="3"/>
      <c r="G62" s="3"/>
      <c r="H62" s="10"/>
      <c r="I62" s="3"/>
      <c r="AJ62" s="38">
        <v>0</v>
      </c>
      <c r="AK62" s="38">
        <v>7</v>
      </c>
      <c r="AV62" s="38">
        <v>0.60000000000000009</v>
      </c>
      <c r="AW62" s="38">
        <v>12.800039999999999</v>
      </c>
      <c r="AX62" s="38">
        <v>7</v>
      </c>
      <c r="AY62" s="38">
        <v>1</v>
      </c>
      <c r="AZ62" s="38">
        <v>5</v>
      </c>
      <c r="BA62" s="38">
        <v>0</v>
      </c>
      <c r="BB62" s="38">
        <v>0</v>
      </c>
      <c r="BC62" s="38">
        <v>0</v>
      </c>
      <c r="BD62" s="38">
        <v>2</v>
      </c>
      <c r="BE62" s="38">
        <v>9999</v>
      </c>
      <c r="BI62" s="30">
        <v>0.5</v>
      </c>
      <c r="BJ62">
        <v>0</v>
      </c>
      <c r="BK62">
        <v>0</v>
      </c>
      <c r="BL62">
        <v>0</v>
      </c>
      <c r="BY62" s="13"/>
      <c r="BZ62" s="13"/>
      <c r="CA62" s="13"/>
      <c r="CB62" s="13"/>
      <c r="CC62" s="13"/>
      <c r="CD62" s="13"/>
      <c r="CE62" s="13"/>
      <c r="CF62" s="13"/>
      <c r="CG62" s="13"/>
    </row>
    <row r="63" spans="1:85" x14ac:dyDescent="0.2">
      <c r="A63" s="3" t="s">
        <v>2</v>
      </c>
      <c r="B63" s="3" t="s">
        <v>5</v>
      </c>
      <c r="C63" s="3"/>
      <c r="D63" s="3"/>
      <c r="E63" s="3"/>
      <c r="F63" s="3"/>
      <c r="G63" s="3"/>
      <c r="H63" s="10"/>
      <c r="I63" s="3"/>
      <c r="AJ63" s="38">
        <v>0</v>
      </c>
      <c r="AK63" s="38">
        <v>7</v>
      </c>
      <c r="AV63" s="38">
        <v>0.89999999999999991</v>
      </c>
      <c r="AW63" s="38">
        <v>12.800039999999999</v>
      </c>
      <c r="AX63" s="38">
        <v>7</v>
      </c>
      <c r="AY63" s="38">
        <v>1</v>
      </c>
      <c r="AZ63" s="38">
        <v>5</v>
      </c>
      <c r="BA63" s="38">
        <v>0</v>
      </c>
      <c r="BB63" s="38">
        <v>0</v>
      </c>
      <c r="BC63" s="38">
        <v>0</v>
      </c>
      <c r="BD63" s="38">
        <v>2</v>
      </c>
      <c r="BE63" s="38">
        <v>9999</v>
      </c>
      <c r="BI63" s="30">
        <v>0.5</v>
      </c>
      <c r="BJ63">
        <v>0</v>
      </c>
      <c r="BK63">
        <v>-0.4</v>
      </c>
      <c r="BL63">
        <v>0</v>
      </c>
      <c r="BM63" s="13"/>
      <c r="BN63" s="13"/>
      <c r="BO63" s="13"/>
      <c r="BP63" s="13"/>
      <c r="BR63" s="13"/>
      <c r="BS63" s="13"/>
      <c r="BY63" s="13"/>
      <c r="BZ63" s="13"/>
      <c r="CA63" s="13"/>
      <c r="CB63" s="13"/>
      <c r="CC63" s="13"/>
      <c r="CD63" s="13"/>
      <c r="CE63" s="13"/>
      <c r="CF63" s="13"/>
      <c r="CG63" s="13"/>
    </row>
    <row r="64" spans="1:85" x14ac:dyDescent="0.2">
      <c r="A64" s="3" t="s">
        <v>2</v>
      </c>
      <c r="B64" s="3" t="s">
        <v>6</v>
      </c>
      <c r="C64" s="3"/>
      <c r="D64" s="3"/>
      <c r="E64" s="3"/>
      <c r="F64" s="3"/>
      <c r="G64" s="3"/>
      <c r="H64" s="10"/>
      <c r="I64" s="3"/>
      <c r="AJ64" s="38">
        <v>0</v>
      </c>
      <c r="AK64" s="38">
        <v>7</v>
      </c>
      <c r="AV64" s="38">
        <v>0.60000000000000009</v>
      </c>
      <c r="AW64" s="38">
        <v>12.800039999999999</v>
      </c>
      <c r="AX64" s="38">
        <v>7</v>
      </c>
      <c r="AY64" s="38">
        <v>1</v>
      </c>
      <c r="AZ64" s="38">
        <v>5</v>
      </c>
      <c r="BA64" s="38">
        <v>0</v>
      </c>
      <c r="BB64" s="38">
        <v>0</v>
      </c>
      <c r="BC64" s="38">
        <v>0</v>
      </c>
      <c r="BD64" s="38">
        <v>2</v>
      </c>
      <c r="BE64" s="38">
        <v>9999</v>
      </c>
      <c r="BI64" s="30">
        <v>0.5</v>
      </c>
      <c r="BJ64">
        <v>0</v>
      </c>
      <c r="BK64">
        <v>-0.4</v>
      </c>
      <c r="BL64">
        <v>0</v>
      </c>
      <c r="BM64" s="13"/>
      <c r="BN64" s="13"/>
      <c r="BO64" s="13"/>
      <c r="BP64" s="13"/>
      <c r="BR64" s="13"/>
      <c r="BS64" s="13"/>
      <c r="BY64" s="13"/>
      <c r="BZ64" s="13"/>
      <c r="CA64" s="13"/>
      <c r="CB64" s="13"/>
      <c r="CC64" s="13"/>
      <c r="CD64" s="13"/>
      <c r="CE64" s="13"/>
      <c r="CF64" s="13"/>
      <c r="CG64" s="13"/>
    </row>
    <row r="65" spans="1:85" x14ac:dyDescent="0.2">
      <c r="D65" s="3"/>
      <c r="E65" s="3"/>
      <c r="F65" s="3"/>
      <c r="G65" s="3"/>
      <c r="H65" s="10"/>
      <c r="I65" s="3"/>
      <c r="AF65" s="13" t="s">
        <v>104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V65" t="s">
        <v>162</v>
      </c>
      <c r="BI65" s="30">
        <v>0.5</v>
      </c>
      <c r="BJ65">
        <v>0</v>
      </c>
      <c r="BK65">
        <v>-0.4</v>
      </c>
      <c r="BL65">
        <v>0</v>
      </c>
      <c r="BS65" s="13"/>
      <c r="BY65" s="13"/>
      <c r="BZ65" s="13"/>
      <c r="CA65" s="13"/>
      <c r="CB65" s="13"/>
      <c r="CC65" s="13"/>
      <c r="CD65" s="13"/>
      <c r="CE65" s="13"/>
      <c r="CF65" s="13"/>
      <c r="CG65" s="13"/>
    </row>
    <row r="66" spans="1:85" x14ac:dyDescent="0.2">
      <c r="A66" s="3" t="s">
        <v>1</v>
      </c>
      <c r="B66" s="3" t="s">
        <v>4</v>
      </c>
      <c r="C66" s="3"/>
      <c r="D66" s="3"/>
      <c r="E66" s="3"/>
      <c r="F66" s="3"/>
      <c r="G66" s="3"/>
      <c r="H66" s="10"/>
      <c r="I66" s="3"/>
      <c r="AF66" s="37" cm="1">
        <f t="array" ref="AF66:AT71">MMULT(AF45:AT50,_xlfn.MUNIT(15)*AF34:AT34)</f>
        <v>0</v>
      </c>
      <c r="AG66" s="37">
        <v>1.2800039999999999</v>
      </c>
      <c r="AH66" s="37">
        <v>0</v>
      </c>
      <c r="AI66" s="37">
        <v>0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0.49163999999999997</v>
      </c>
      <c r="AV66" s="45" cm="1">
        <f t="array" ref="AV66:BG71">MMULT(AF45:AT50,AV17:BG31)</f>
        <v>0.3</v>
      </c>
      <c r="AW66" s="28">
        <v>12.800039999999999</v>
      </c>
      <c r="AX66" s="28">
        <v>6.2000799999999998</v>
      </c>
      <c r="AY66" s="28">
        <v>0.79991999999999996</v>
      </c>
      <c r="AZ66" s="28">
        <v>5</v>
      </c>
      <c r="BA66" s="28">
        <v>0</v>
      </c>
      <c r="BB66" s="28">
        <v>0</v>
      </c>
      <c r="BC66" s="28">
        <v>0</v>
      </c>
      <c r="BD66" s="28">
        <v>0.5</v>
      </c>
      <c r="BE66" s="28">
        <v>1.6388</v>
      </c>
      <c r="BF66" s="28">
        <v>0</v>
      </c>
      <c r="BG66" s="29">
        <v>0</v>
      </c>
      <c r="BI66" s="30">
        <v>0.5</v>
      </c>
      <c r="BJ66">
        <v>0</v>
      </c>
      <c r="BK66">
        <v>-0.4</v>
      </c>
      <c r="BL66">
        <v>0</v>
      </c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</row>
    <row r="67" spans="1:85" x14ac:dyDescent="0.2">
      <c r="A67" s="3" t="s">
        <v>1</v>
      </c>
      <c r="B67" s="3" t="s">
        <v>5</v>
      </c>
      <c r="C67" s="3"/>
      <c r="D67" s="3"/>
      <c r="E67" s="3"/>
      <c r="F67" s="3"/>
      <c r="G67" s="3"/>
      <c r="H67" s="10"/>
      <c r="I67" s="3"/>
      <c r="AF67" s="37">
        <v>0</v>
      </c>
      <c r="AG67" s="37">
        <v>0.97</v>
      </c>
      <c r="AH67" s="37">
        <v>0</v>
      </c>
      <c r="AI67" s="37">
        <v>0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S67" s="37">
        <v>0</v>
      </c>
      <c r="AT67" s="37">
        <v>0.44999999999999996</v>
      </c>
      <c r="AV67" s="30">
        <v>0.6</v>
      </c>
      <c r="AW67">
        <v>9.6999999999999993</v>
      </c>
      <c r="AX67">
        <v>4.5999999999999996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1</v>
      </c>
      <c r="BE67">
        <v>1.5</v>
      </c>
      <c r="BF67">
        <v>0</v>
      </c>
      <c r="BG67" s="31">
        <v>0</v>
      </c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</row>
    <row r="68" spans="1:85" x14ac:dyDescent="0.2">
      <c r="A68" s="3" t="s">
        <v>1</v>
      </c>
      <c r="B68" s="3" t="s">
        <v>6</v>
      </c>
      <c r="C68" s="3"/>
      <c r="D68" s="3"/>
      <c r="E68" s="3"/>
      <c r="F68" s="3"/>
      <c r="G68" s="3"/>
      <c r="H68" s="10"/>
      <c r="I68" s="3"/>
      <c r="AF68" s="37">
        <v>0</v>
      </c>
      <c r="AG68" s="37">
        <v>1.2800039999999999</v>
      </c>
      <c r="AH68" s="37">
        <v>0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1.2333333299999998</v>
      </c>
      <c r="AV68" s="30">
        <v>0.3</v>
      </c>
      <c r="AW68">
        <v>12.800039999999999</v>
      </c>
      <c r="AX68">
        <v>7</v>
      </c>
      <c r="AY68">
        <v>1</v>
      </c>
      <c r="AZ68">
        <v>5</v>
      </c>
      <c r="BA68">
        <v>0</v>
      </c>
      <c r="BB68">
        <v>0</v>
      </c>
      <c r="BC68">
        <v>0</v>
      </c>
      <c r="BD68">
        <v>2</v>
      </c>
      <c r="BE68">
        <v>4.1111110999999996</v>
      </c>
      <c r="BF68">
        <v>0.4</v>
      </c>
      <c r="BG68" s="31">
        <v>0</v>
      </c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</row>
    <row r="69" spans="1:85" x14ac:dyDescent="0.2">
      <c r="A69" s="3" t="s">
        <v>2</v>
      </c>
      <c r="B69" s="3" t="s">
        <v>4</v>
      </c>
      <c r="C69" s="3"/>
      <c r="D69" s="3"/>
      <c r="E69" s="3"/>
      <c r="F69" s="3"/>
      <c r="G69" s="3"/>
      <c r="H69" s="10"/>
      <c r="I69" s="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37">
        <v>0</v>
      </c>
      <c r="AG69" s="37">
        <v>1.03</v>
      </c>
      <c r="AH69" s="37">
        <v>0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0.22499999999999998</v>
      </c>
      <c r="AV69" s="30">
        <v>0.6</v>
      </c>
      <c r="AW69">
        <v>10.3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</v>
      </c>
      <c r="BE69">
        <v>0.75</v>
      </c>
      <c r="BF69">
        <v>0</v>
      </c>
      <c r="BG69" s="31">
        <v>0</v>
      </c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</row>
    <row r="70" spans="1:85" x14ac:dyDescent="0.2">
      <c r="A70" s="3" t="s">
        <v>2</v>
      </c>
      <c r="B70" s="3" t="s">
        <v>5</v>
      </c>
      <c r="C70" s="3"/>
      <c r="D70" s="3"/>
      <c r="E70" s="3"/>
      <c r="F70" s="3"/>
      <c r="G70" s="3"/>
      <c r="H70" s="10"/>
      <c r="I70" s="3"/>
      <c r="AF70" s="37">
        <v>0</v>
      </c>
      <c r="AG70" s="37">
        <v>1</v>
      </c>
      <c r="AH70" s="37">
        <v>0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0.44999999999999996</v>
      </c>
      <c r="AV70" s="30">
        <v>0.9</v>
      </c>
      <c r="AW70">
        <v>10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1.5</v>
      </c>
      <c r="BF70">
        <v>0</v>
      </c>
      <c r="BG70" s="31">
        <v>0</v>
      </c>
    </row>
    <row r="71" spans="1:85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s="3"/>
      <c r="AF71" s="37">
        <v>0</v>
      </c>
      <c r="AG71" s="37">
        <v>1.07</v>
      </c>
      <c r="AH71" s="37">
        <v>0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0.89999999999999991</v>
      </c>
      <c r="AV71" s="32">
        <v>0.6</v>
      </c>
      <c r="AW71" s="7">
        <v>10.7</v>
      </c>
      <c r="AX71" s="7">
        <v>3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2</v>
      </c>
      <c r="BE71" s="7">
        <v>3</v>
      </c>
      <c r="BF71" s="7">
        <v>0</v>
      </c>
      <c r="BG71" s="33">
        <v>0</v>
      </c>
    </row>
    <row r="72" spans="1:85" x14ac:dyDescent="0.2">
      <c r="D72" s="3"/>
      <c r="E72" s="3"/>
      <c r="F72" s="3"/>
      <c r="G72" s="3"/>
      <c r="H72" s="10"/>
      <c r="I72" s="3"/>
      <c r="AF72" t="s">
        <v>165</v>
      </c>
      <c r="AV72" s="11" t="s">
        <v>127</v>
      </c>
    </row>
    <row r="73" spans="1:85" x14ac:dyDescent="0.2">
      <c r="A73" s="3"/>
      <c r="B73" s="3"/>
      <c r="C73" s="3"/>
      <c r="D73" s="3"/>
      <c r="E73" s="3"/>
      <c r="F73" s="3"/>
      <c r="G73" s="3"/>
      <c r="H73" s="10"/>
      <c r="I73" s="3"/>
      <c r="AF73" s="38" cm="1">
        <f t="array" ref="AF73:AT73">MMULT(_xlfn.ANCHORARRAY(AV75),TRANSPOSE(AV17:BG31))</f>
        <v>3</v>
      </c>
      <c r="AG73" s="38">
        <v>12.800039999999999</v>
      </c>
      <c r="AH73" s="38">
        <v>12.800039999999999</v>
      </c>
      <c r="AI73" s="38">
        <v>1</v>
      </c>
      <c r="AJ73" s="38">
        <v>7</v>
      </c>
      <c r="AK73" s="38">
        <v>7</v>
      </c>
      <c r="AL73" s="38">
        <v>7</v>
      </c>
      <c r="AM73" s="38">
        <v>1</v>
      </c>
      <c r="AN73" s="38">
        <v>1</v>
      </c>
      <c r="AO73" s="38">
        <v>5</v>
      </c>
      <c r="AP73" s="38">
        <v>0</v>
      </c>
      <c r="AQ73" s="38">
        <v>0</v>
      </c>
      <c r="AR73" s="38">
        <v>0</v>
      </c>
      <c r="AS73" s="38">
        <v>2</v>
      </c>
      <c r="AT73" s="38">
        <v>9999</v>
      </c>
      <c r="AV73" s="41">
        <v>0</v>
      </c>
      <c r="AW73" s="41">
        <v>6.8000400000000001</v>
      </c>
      <c r="AX73" s="41">
        <v>0</v>
      </c>
      <c r="AY73" s="41">
        <v>1</v>
      </c>
      <c r="AZ73" s="41">
        <v>5</v>
      </c>
      <c r="BA73" s="41">
        <v>0</v>
      </c>
      <c r="BB73" s="41">
        <v>0</v>
      </c>
      <c r="BC73" s="41">
        <v>0</v>
      </c>
      <c r="BD73" s="41">
        <v>2</v>
      </c>
      <c r="BE73" s="41">
        <v>0</v>
      </c>
      <c r="BF73" s="41">
        <v>0</v>
      </c>
      <c r="BG73" s="41">
        <v>0</v>
      </c>
    </row>
    <row r="74" spans="1:85" x14ac:dyDescent="0.2">
      <c r="AV74" t="s">
        <v>166</v>
      </c>
    </row>
    <row r="75" spans="1:85" x14ac:dyDescent="0.2">
      <c r="AV75" s="38" cm="1">
        <f t="array" ref="AV75:BG75">AV73:BG73+AV36:BG36</f>
        <v>3</v>
      </c>
      <c r="AW75" s="38">
        <v>12.800039999999999</v>
      </c>
      <c r="AX75" s="38">
        <v>7</v>
      </c>
      <c r="AY75" s="38">
        <v>1</v>
      </c>
      <c r="AZ75" s="38">
        <v>5</v>
      </c>
      <c r="BA75" s="38">
        <v>0</v>
      </c>
      <c r="BB75" s="38">
        <v>0</v>
      </c>
      <c r="BC75" s="38">
        <v>0</v>
      </c>
      <c r="BD75" s="38">
        <v>2</v>
      </c>
      <c r="BE75" s="38">
        <v>9999</v>
      </c>
      <c r="BF75" s="38">
        <v>1</v>
      </c>
      <c r="BG75" s="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2024-07-16T10:05:54Z</dcterms:modified>
</cp:coreProperties>
</file>