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 MarioU/"/>
    </mc:Choice>
  </mc:AlternateContent>
  <xr:revisionPtr revIDLastSave="0" documentId="13_ncr:1_{26F7563B-6FAC-1044-A347-0705EBA5E43C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Siracusa" sheetId="19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Siracusa!$AT$10:$AZ$15,Siracusa!$Q$45:$AE$51,Siracusa!$BJ$17,Siracusa!$BU$10:$CA$15,Siracusa!$AG$79:$AR$79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Siracusa!$Q$45:$S$51</definedName>
    <definedName name="solver_lhs10" localSheetId="0" hidden="1">Siracusa!#REF!</definedName>
    <definedName name="solver_lhs11" localSheetId="0" hidden="1">Siracusa!$BU$33:$CA$35</definedName>
    <definedName name="solver_lhs12" localSheetId="0" hidden="1">Siracusa!$BU$37:$BZ$38</definedName>
    <definedName name="solver_lhs13" localSheetId="0" hidden="1">Siracusa!$BU$41:$BZ$42</definedName>
    <definedName name="solver_lhs14" localSheetId="0" hidden="1">Siracusa!$BU$44:$CA$45</definedName>
    <definedName name="solver_lhs15" localSheetId="0" hidden="1">Siracusa!$BU$47:$CA$48</definedName>
    <definedName name="solver_lhs16" localSheetId="0" hidden="1">Siracusa!$BU$50:$BZ$50</definedName>
    <definedName name="solver_lhs17" localSheetId="0" hidden="1">Siracusa!$BU$52:$BZ$52</definedName>
    <definedName name="solver_lhs18" localSheetId="0" hidden="1">Siracusa!$BU$55:$CA$56</definedName>
    <definedName name="solver_lhs2" localSheetId="0" hidden="1">Siracusa!$V$45:$W$51</definedName>
    <definedName name="solver_lhs3" localSheetId="0" hidden="1">Siracusa!$AA$45:$AE$51</definedName>
    <definedName name="solver_lhs4" localSheetId="0" hidden="1">Siracusa!$AG$79:$AR$79</definedName>
    <definedName name="solver_lhs5" localSheetId="0" hidden="1">Siracusa!$BJ$17</definedName>
    <definedName name="solver_lhs6" localSheetId="0" hidden="1">Siracusa!$BM$10:$BS$15</definedName>
    <definedName name="solver_lhs7" localSheetId="0" hidden="1">Siracusa!$BM$17:$BS$27</definedName>
    <definedName name="solver_lhs8" localSheetId="0" hidden="1">Siracusa!$BU$10:$CA$15</definedName>
    <definedName name="solver_lhs9" localSheetId="0" hidden="1">Siracusa!$BU$17:$CA$31</definedName>
    <definedName name="solver_lin" localSheetId="0" hidden="1">1</definedName>
    <definedName name="solver_neg" localSheetId="0" hidden="1">1</definedName>
    <definedName name="solver_num" localSheetId="0" hidden="1">18</definedName>
    <definedName name="solver_nwt" localSheetId="0" hidden="1">1</definedName>
    <definedName name="solver_opt" localSheetId="0" hidden="1">Siracusa!$L$11</definedName>
    <definedName name="solver_rel1" localSheetId="0" hidden="1">3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5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binary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1" i="19" l="1" a="1"/>
  <c r="AG61" i="19" s="1"/>
  <c r="Q53" i="19" a="1"/>
  <c r="Q53" i="19" s="1"/>
  <c r="BM10" i="19" a="1"/>
  <c r="BM10" i="19" s="1"/>
  <c r="U15" i="19"/>
  <c r="BU33" i="19" l="1" a="1"/>
  <c r="BU33" i="19" s="1"/>
  <c r="BM17" i="19" a="1"/>
  <c r="BM17" i="19" s="1"/>
  <c r="AV37" i="19" l="1"/>
  <c r="J77" i="19" l="1"/>
  <c r="J79" i="19"/>
  <c r="J80" i="19"/>
  <c r="J81" i="19"/>
  <c r="J82" i="19"/>
  <c r="J83" i="19"/>
  <c r="J84" i="19"/>
  <c r="J85" i="19"/>
  <c r="J86" i="19"/>
  <c r="J78" i="19"/>
  <c r="AG81" i="19" l="1" a="1"/>
  <c r="AG81" i="19" s="1"/>
  <c r="AD15" i="19" l="1"/>
  <c r="AC10" i="19"/>
  <c r="W10" i="19"/>
  <c r="V10" i="19"/>
  <c r="AU38" i="19"/>
  <c r="AU39" i="19" s="1"/>
  <c r="AU40" i="19" s="1"/>
  <c r="AU41" i="19" s="1"/>
  <c r="AU42" i="19" s="1"/>
  <c r="AG69" i="19" a="1"/>
  <c r="AG69" i="19" s="1"/>
  <c r="J59" i="19"/>
  <c r="BF50" i="19"/>
  <c r="BE49" i="19"/>
  <c r="BE50" i="19" s="1"/>
  <c r="BD48" i="19"/>
  <c r="BD49" i="19" s="1"/>
  <c r="BD50" i="19" s="1"/>
  <c r="BC47" i="19"/>
  <c r="BC48" i="19" s="1"/>
  <c r="BC49" i="19" s="1"/>
  <c r="BC50" i="19" s="1"/>
  <c r="BB46" i="19"/>
  <c r="BB47" i="19" s="1"/>
  <c r="BB48" i="19" s="1"/>
  <c r="BB49" i="19" s="1"/>
  <c r="BB50" i="19" s="1"/>
  <c r="K11" i="19" a="1"/>
  <c r="K11" i="19" s="1"/>
  <c r="BK10" i="19" a="1"/>
  <c r="BK10" i="19" s="1"/>
  <c r="AG83" i="19" l="1" a="1"/>
  <c r="AG83" i="19" l="1"/>
  <c r="AI53" i="19" a="1"/>
  <c r="AI53" i="19" s="1"/>
  <c r="BU47" i="19" a="1"/>
  <c r="BU47" i="19" s="1"/>
  <c r="AM53" i="19" a="1"/>
  <c r="BU45" i="19" s="1" a="1"/>
  <c r="BU45" i="19" s="1"/>
  <c r="AG53" i="19" a="1"/>
  <c r="AG53" i="19" s="1"/>
  <c r="AK53" i="19" a="1"/>
  <c r="AK53" i="19" s="1"/>
  <c r="AQ37" i="19" s="1" a="1"/>
  <c r="AQ37" i="19" s="1"/>
  <c r="BU48" i="19" a="1"/>
  <c r="BU48" i="19" s="1"/>
  <c r="BU17" i="19" l="1" a="1"/>
  <c r="BU17" i="19" s="1"/>
  <c r="Q83" i="19" a="1"/>
  <c r="V69" i="19" s="1" a="1"/>
  <c r="V69" i="19" s="1"/>
  <c r="BU55" i="19" s="1" a="1"/>
  <c r="BU55" i="19" s="1"/>
  <c r="BU60" i="19" a="1"/>
  <c r="BU60" i="19" s="1"/>
  <c r="AG92" i="19" a="1"/>
  <c r="AG92" i="19" s="1"/>
  <c r="J11" i="19" s="1" a="1"/>
  <c r="J11" i="19" s="1"/>
  <c r="L11" i="19" s="1"/>
  <c r="BU59" i="19" a="1"/>
  <c r="BU59" i="19" s="1"/>
  <c r="AM53" i="19"/>
  <c r="BU44" i="19" s="1" a="1"/>
  <c r="BU44" i="19" s="1"/>
  <c r="BU50" i="19" a="1"/>
  <c r="BU50" i="19" s="1"/>
  <c r="AR37" i="19" a="1"/>
  <c r="AR37" i="19" s="1"/>
  <c r="BU41" i="19" s="1" a="1"/>
  <c r="BU41" i="19" s="1"/>
  <c r="Q83" i="19" l="1"/>
  <c r="BU37" i="19" a="1"/>
  <c r="BU37" i="19" s="1"/>
  <c r="BU52" i="19" a="1"/>
  <c r="BU52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</authors>
  <commentList>
    <comment ref="BU32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<sst xmlns="http://schemas.openxmlformats.org/spreadsheetml/2006/main" count="374" uniqueCount="149">
  <si>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</si>
  <si>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</si>
  <si>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</si>
  <si>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</si>
  <si>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</si>
  <si>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</si>
  <si>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</si>
  <si>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</si>
  <si>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</si>
  <si>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</si>
  <si>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</si>
  <si>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</si>
  <si>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</si>
  <si>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</si>
  <si>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</si>
  <si>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</si>
  <si>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</si>
  <si>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</si>
  <si>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</si>
  <si>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</si>
  <si>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</si>
  <si>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</si>
  <si>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</si>
  <si>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</si>
  <si>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</si>
  <si>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</si>
  <si>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</si>
  <si>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</si>
  <si>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</si>
  <si>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</si>
  <si>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</si>
  <si>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</si>
  <si>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</si>
  <si>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</si>
  <si>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</si>
  <si>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</si>
  <si>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</si>
  <si>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</si>
  <si>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</si>
  <si>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</si>
  <si>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</si>
  <si>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</si>
  <si>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</si>
  <si>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</si>
  <si>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</si>
  <si>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</si>
  <si>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</si>
  <si>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SOC min</t>
  </si>
  <si>
    <t>SOC max</t>
  </si>
  <si>
    <t>MAX dis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</si>
  <si>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</si>
  <si>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</si>
  <si>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</si>
  <si>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</si>
  <si>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</si>
  <si>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</si>
  <si>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</si>
  <si>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</si>
  <si>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</si>
  <si>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</si>
  <si>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</si>
  <si>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</si>
  <si>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</si>
  <si>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</si>
  <si>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</si>
  <si>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</si>
  <si>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</si>
  <si>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</si>
  <si>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</si>
  <si>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</si>
  <si>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</si>
  <si>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</si>
  <si>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</si>
  <si>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</si>
  <si>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</si>
  <si>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</si>
  <si>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</si>
  <si>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</si>
  <si>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</si>
  <si>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</si>
  <si>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</si>
  <si>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</si>
  <si>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</si>
  <si>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</si>
  <si>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</si>
  <si>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</si>
  <si>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</si>
  <si>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</si>
  <si>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</si>
  <si>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</si>
  <si>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</si>
  <si>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</si>
  <si>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</si>
  <si>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</si>
  <si>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</si>
  <si>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</si>
  <si>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</si>
  <si>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t.13</t>
  </si>
  <si>
    <t>Thermal Insulation</t>
  </si>
  <si>
    <t>TI</t>
  </si>
  <si>
    <t>TI inv cost</t>
  </si>
  <si>
    <t>Install TI</t>
  </si>
  <si>
    <t>a.9</t>
  </si>
  <si>
    <t>€/-</t>
  </si>
  <si>
    <t>-</t>
  </si>
  <si>
    <t>SOC start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</si>
  <si>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</si>
  <si>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</si>
  <si>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</si>
  <si>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</si>
  <si>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</si>
  <si>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</si>
  <si>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</si>
  <si>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</si>
  <si>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</si>
  <si>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</si>
  <si>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</si>
  <si>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</si>
  <si>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</si>
  <si>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</si>
  <si>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</si>
  <si>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</si>
  <si>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</si>
  <si>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</si>
  <si>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</si>
  <si>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</si>
  <si>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</si>
  <si>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</si>
  <si>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</si>
  <si>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</si>
  <si>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</si>
  <si>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</si>
  <si>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</si>
  <si>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</si>
  <si>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</si>
  <si>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</si>
  <si>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</si>
  <si>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Sanitary Hot water</t>
  </si>
  <si>
    <t>Cool</t>
  </si>
  <si>
    <t>HP cooling summer</t>
  </si>
  <si>
    <t>a.5c</t>
  </si>
  <si>
    <t>Floor heating</t>
  </si>
  <si>
    <t>AC</t>
  </si>
  <si>
    <t>a.6</t>
  </si>
  <si>
    <t>MIN dis</t>
  </si>
  <si>
    <t>min dis</t>
  </si>
  <si>
    <t>Boiler heating</t>
  </si>
  <si>
    <t>Gas boiler heating</t>
  </si>
  <si>
    <t>Gas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</si>
</sst>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1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7" fillId="0" borderId="0" xfId="0" applyFont="1"/>
    <xf numFmtId="0" fontId="5" fillId="9" borderId="0" xfId="0" applyFont="1" applyFill="1"/>
    <xf numFmtId="0" fontId="8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6" fontId="0" fillId="3" borderId="0" xfId="0" applyNumberFormat="1" applyFill="1"/>
    <xf numFmtId="0" fontId="2" fillId="0" borderId="8" xfId="0" applyFont="1" applyBorder="1"/>
    <xf numFmtId="165" fontId="0" fillId="3" borderId="0" xfId="0" applyNumberFormat="1" applyFill="1"/>
    <xf numFmtId="0" fontId="0" fillId="0" borderId="0" xfId="0" applyAlignment="1">
      <alignment horizontal="right"/>
    </xf>
    <xf numFmtId="11" fontId="0" fillId="8" borderId="0" xfId="0" applyNumberFormat="1" applyFill="1"/>
    <xf numFmtId="0" fontId="0" fillId="4" borderId="0" xfId="0" applyFill="1"/>
    <xf numFmtId="0" fontId="0" fillId="13" borderId="0" xfId="0" applyFill="1"/>
    <xf numFmtId="164" fontId="0" fillId="13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4" borderId="0" xfId="0" applyFill="1"/>
    <xf numFmtId="0" fontId="1" fillId="5" borderId="0" xfId="0" applyFont="1" applyFill="1"/>
    <xf numFmtId="164" fontId="0" fillId="0" borderId="0" xfId="0" applyNumberFormat="1" applyBorder="1"/>
    <xf numFmtId="166" fontId="0" fillId="13" borderId="0" xfId="0" applyNumberFormat="1" applyFill="1"/>
    <xf numFmtId="166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U32" dT="2024-07-10T08:54:39.78" personId="{78B3468B-D9B6-EA45-B5B8-0247D1E1A105}" id="{0C6A13E9-AB5C-D540-B3E2-4C3C75CD9B68}">
    <text>Su pyesm è ore x tech perchè non c’è un filtro per le 3 tech interessate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F92"/>
  <sheetViews>
    <sheetView tabSelected="1" topLeftCell="E6" workbookViewId="0">
      <pane xSplit="4" ySplit="3" topLeftCell="I9" activePane="bottomRight" state="frozen"/>
      <selection activeCell="E6" sqref="E6"/>
      <selection pane="topRight" activeCell="I6" sqref="I6"/>
      <selection pane="bottomLeft" activeCell="E9" sqref="E9"/>
      <selection pane="bottomRight" activeCell="T18" sqref="T18"/>
    </sheetView>
  </sheetViews>
  <sheetFormatPr baseColWidth="10" defaultRowHeight="16" x14ac:dyDescent="0.2"/>
  <cols>
    <col min="6" max="6" width="6.6640625" customWidth="1"/>
    <col min="7" max="7" width="20.8320312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5.6640625" customWidth="1"/>
    <col min="32" max="32" width="6.33203125" customWidth="1"/>
    <col min="42" max="42" width="16" customWidth="1"/>
    <col min="45" max="45" width="4.83203125" customWidth="1"/>
    <col min="53" max="53" width="4.5" customWidth="1"/>
    <col min="55" max="55" width="15.5" customWidth="1"/>
    <col min="64" max="64" width="5.83203125" customWidth="1"/>
  </cols>
  <sheetData>
    <row r="1" spans="1:8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AT1" s="3" t="s">
        <v>1</v>
      </c>
      <c r="AU1" s="3" t="s">
        <v>1</v>
      </c>
      <c r="AV1" s="3" t="s">
        <v>1</v>
      </c>
      <c r="AW1" s="3" t="s">
        <v>2</v>
      </c>
      <c r="AX1" s="3" t="s">
        <v>2</v>
      </c>
      <c r="AY1" s="3" t="s">
        <v>2</v>
      </c>
      <c r="AZ1" s="3" t="s">
        <v>112</v>
      </c>
      <c r="BA1" s="3"/>
      <c r="BB1" s="3" t="s">
        <v>1</v>
      </c>
      <c r="BC1" s="3" t="s">
        <v>1</v>
      </c>
      <c r="BD1" s="3" t="s">
        <v>1</v>
      </c>
      <c r="BE1" s="3" t="s">
        <v>2</v>
      </c>
      <c r="BF1" s="3" t="s">
        <v>2</v>
      </c>
      <c r="BG1" s="3" t="s">
        <v>2</v>
      </c>
      <c r="BH1" s="3" t="s">
        <v>112</v>
      </c>
      <c r="BI1" s="3"/>
      <c r="BJ1" s="3"/>
      <c r="BM1" s="3" t="s">
        <v>1</v>
      </c>
      <c r="BN1" s="3" t="s">
        <v>1</v>
      </c>
      <c r="BO1" s="3" t="s">
        <v>1</v>
      </c>
      <c r="BP1" s="3" t="s">
        <v>2</v>
      </c>
      <c r="BQ1" s="3" t="s">
        <v>2</v>
      </c>
      <c r="BR1" s="3" t="s">
        <v>2</v>
      </c>
      <c r="BS1" s="3" t="s">
        <v>112</v>
      </c>
      <c r="BU1" s="3" t="s">
        <v>1</v>
      </c>
      <c r="BV1" s="3" t="s">
        <v>1</v>
      </c>
      <c r="BW1" s="3" t="s">
        <v>1</v>
      </c>
      <c r="BX1" s="3" t="s">
        <v>2</v>
      </c>
      <c r="BY1" s="3" t="s">
        <v>2</v>
      </c>
      <c r="BZ1" s="3" t="s">
        <v>2</v>
      </c>
      <c r="CA1" s="3" t="s">
        <v>112</v>
      </c>
    </row>
    <row r="2" spans="1:8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AT2" s="3" t="s">
        <v>4</v>
      </c>
      <c r="AU2" s="3" t="s">
        <v>5</v>
      </c>
      <c r="AV2" s="3" t="s">
        <v>6</v>
      </c>
      <c r="AW2" s="3" t="s">
        <v>4</v>
      </c>
      <c r="AX2" s="3" t="s">
        <v>5</v>
      </c>
      <c r="AY2" s="3" t="s">
        <v>6</v>
      </c>
      <c r="AZ2" s="3" t="s">
        <v>113</v>
      </c>
      <c r="BA2" s="3"/>
      <c r="BB2" s="3" t="s">
        <v>4</v>
      </c>
      <c r="BC2" s="3" t="s">
        <v>5</v>
      </c>
      <c r="BD2" s="3" t="s">
        <v>6</v>
      </c>
      <c r="BE2" s="3" t="s">
        <v>4</v>
      </c>
      <c r="BF2" s="3" t="s">
        <v>5</v>
      </c>
      <c r="BG2" s="3" t="s">
        <v>6</v>
      </c>
      <c r="BH2" s="3" t="s">
        <v>113</v>
      </c>
      <c r="BI2" s="3"/>
      <c r="BJ2" s="3"/>
      <c r="BM2" s="3" t="s">
        <v>4</v>
      </c>
      <c r="BN2" s="3" t="s">
        <v>5</v>
      </c>
      <c r="BO2" s="3" t="s">
        <v>6</v>
      </c>
      <c r="BP2" s="3" t="s">
        <v>4</v>
      </c>
      <c r="BQ2" s="3" t="s">
        <v>5</v>
      </c>
      <c r="BR2" s="3" t="s">
        <v>6</v>
      </c>
      <c r="BS2" s="3" t="s">
        <v>113</v>
      </c>
      <c r="BU2" s="3" t="s">
        <v>4</v>
      </c>
      <c r="BV2" s="3" t="s">
        <v>5</v>
      </c>
      <c r="BW2" s="3" t="s">
        <v>6</v>
      </c>
      <c r="BX2" s="3" t="s">
        <v>4</v>
      </c>
      <c r="BY2" s="3" t="s">
        <v>5</v>
      </c>
      <c r="BZ2" s="3" t="s">
        <v>6</v>
      </c>
      <c r="CA2" s="3" t="s">
        <v>113</v>
      </c>
    </row>
    <row r="3" spans="1:8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35</v>
      </c>
      <c r="N3" s="3" t="s">
        <v>37</v>
      </c>
      <c r="O3" s="3" t="s">
        <v>109</v>
      </c>
      <c r="P3" s="1"/>
      <c r="BB3" s="3"/>
      <c r="BC3" s="3"/>
      <c r="BD3" s="3"/>
      <c r="BE3" s="3"/>
      <c r="BF3" s="3"/>
      <c r="BG3" s="3"/>
      <c r="BH3" s="3"/>
      <c r="BI3" s="3"/>
      <c r="BJ3" s="3"/>
      <c r="BM3" s="3"/>
      <c r="BN3" s="3"/>
      <c r="BO3" s="3"/>
      <c r="BP3" s="3"/>
      <c r="BQ3" s="3"/>
      <c r="BR3" s="3"/>
      <c r="BS3" s="3"/>
      <c r="BU3" s="3"/>
      <c r="BV3" s="3"/>
      <c r="BW3" s="3"/>
      <c r="BX3" s="3"/>
      <c r="BY3" s="3"/>
      <c r="BZ3" s="3"/>
    </row>
    <row r="4" spans="1:8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AG4" s="5" t="s">
        <v>9</v>
      </c>
      <c r="AQ4" s="39" t="s">
        <v>10</v>
      </c>
      <c r="AR4" s="39"/>
    </row>
    <row r="5" spans="1:80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t="s">
        <v>76</v>
      </c>
      <c r="AH5" t="s">
        <v>77</v>
      </c>
      <c r="AJ5" t="s">
        <v>78</v>
      </c>
      <c r="AL5" t="s">
        <v>79</v>
      </c>
      <c r="AN5" t="s">
        <v>80</v>
      </c>
      <c r="AO5" t="s">
        <v>81</v>
      </c>
      <c r="AP5" t="s">
        <v>82</v>
      </c>
      <c r="AQ5" t="s">
        <v>93</v>
      </c>
      <c r="AR5" t="s">
        <v>97</v>
      </c>
      <c r="AS5" s="3"/>
      <c r="AT5" s="3"/>
      <c r="AU5" s="3"/>
      <c r="AV5" s="3"/>
      <c r="AW5" s="3"/>
      <c r="AX5" s="3"/>
      <c r="AY5" s="3"/>
      <c r="AZ5" s="3"/>
      <c r="BA5" s="3"/>
    </row>
    <row r="6" spans="1:80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4" t="s">
        <v>67</v>
      </c>
      <c r="R6" s="4" t="s">
        <v>68</v>
      </c>
      <c r="S6" s="4" t="s">
        <v>69</v>
      </c>
      <c r="T6" s="4" t="s">
        <v>70</v>
      </c>
      <c r="U6" s="4"/>
      <c r="V6" s="4" t="s">
        <v>116</v>
      </c>
      <c r="W6" s="4" t="s">
        <v>120</v>
      </c>
      <c r="X6" s="4" t="s">
        <v>140</v>
      </c>
      <c r="Y6" s="4" t="s">
        <v>143</v>
      </c>
      <c r="Z6" s="4" t="s">
        <v>71</v>
      </c>
      <c r="AA6" s="4" t="s">
        <v>72</v>
      </c>
      <c r="AB6" s="4" t="s">
        <v>102</v>
      </c>
      <c r="AC6" s="4" t="s">
        <v>73</v>
      </c>
      <c r="AD6" s="4" t="s">
        <v>74</v>
      </c>
      <c r="AE6" s="4" t="s">
        <v>75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80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137</v>
      </c>
      <c r="L7" s="6" t="s">
        <v>33</v>
      </c>
      <c r="M7" s="6" t="s">
        <v>138</v>
      </c>
      <c r="N7" s="6" t="s">
        <v>36</v>
      </c>
      <c r="O7" s="6" t="s">
        <v>38</v>
      </c>
      <c r="P7" s="1"/>
      <c r="Q7" s="6" t="s">
        <v>12</v>
      </c>
      <c r="R7" s="6" t="s">
        <v>21</v>
      </c>
      <c r="S7" s="6" t="s">
        <v>22</v>
      </c>
      <c r="T7" s="6" t="s">
        <v>23</v>
      </c>
      <c r="U7" s="6" t="s">
        <v>146</v>
      </c>
      <c r="V7" s="6" t="s">
        <v>117</v>
      </c>
      <c r="W7" s="6" t="s">
        <v>118</v>
      </c>
      <c r="X7" s="6" t="s">
        <v>139</v>
      </c>
      <c r="Y7" s="6" t="s">
        <v>142</v>
      </c>
      <c r="Z7" s="6" t="s">
        <v>88</v>
      </c>
      <c r="AA7" s="6" t="s">
        <v>16</v>
      </c>
      <c r="AB7" s="6" t="s">
        <v>141</v>
      </c>
      <c r="AC7" s="6" t="s">
        <v>17</v>
      </c>
      <c r="AD7" s="6" t="s">
        <v>18</v>
      </c>
      <c r="AE7" s="6" t="s">
        <v>19</v>
      </c>
      <c r="AF7" s="6"/>
      <c r="AG7" s="6" t="s">
        <v>12</v>
      </c>
      <c r="AH7" s="6" t="s">
        <v>13</v>
      </c>
      <c r="AI7" s="6" t="s">
        <v>148</v>
      </c>
      <c r="AJ7" s="6" t="s">
        <v>15</v>
      </c>
      <c r="AK7" s="6" t="s">
        <v>142</v>
      </c>
      <c r="AL7" s="6" t="s">
        <v>16</v>
      </c>
      <c r="AM7" s="6" t="s">
        <v>141</v>
      </c>
      <c r="AN7" s="6" t="s">
        <v>17</v>
      </c>
      <c r="AO7" s="6" t="s">
        <v>18</v>
      </c>
      <c r="AP7" s="6" t="s">
        <v>19</v>
      </c>
      <c r="AQ7" s="38" t="s">
        <v>14</v>
      </c>
      <c r="AR7" s="38" t="s">
        <v>87</v>
      </c>
      <c r="AS7" s="6"/>
      <c r="AT7" s="6"/>
      <c r="AU7" s="6"/>
      <c r="AV7" s="6"/>
      <c r="AW7" s="6"/>
      <c r="AX7" s="6"/>
      <c r="AY7" s="6"/>
      <c r="AZ7" s="6"/>
      <c r="BA7" s="6"/>
    </row>
    <row r="8" spans="1:80" x14ac:dyDescent="0.2">
      <c r="A8" s="8"/>
      <c r="B8" s="8"/>
      <c r="C8" s="8"/>
      <c r="D8" s="8"/>
      <c r="E8" s="8"/>
      <c r="F8" s="8"/>
      <c r="G8" s="8"/>
      <c r="H8" s="48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8"/>
      <c r="Q8" s="9" t="s">
        <v>26</v>
      </c>
      <c r="R8" s="9" t="s">
        <v>26</v>
      </c>
      <c r="S8" s="9" t="s">
        <v>26</v>
      </c>
      <c r="T8" s="9" t="s">
        <v>26</v>
      </c>
      <c r="U8" s="9"/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124</v>
      </c>
      <c r="AF8" s="9"/>
      <c r="AG8" s="9" t="s">
        <v>26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26</v>
      </c>
      <c r="AM8" s="9"/>
      <c r="AN8" s="9" t="s">
        <v>26</v>
      </c>
      <c r="AO8" s="9" t="s">
        <v>26</v>
      </c>
      <c r="AP8" s="9" t="s">
        <v>124</v>
      </c>
      <c r="AQ8" s="9" t="s">
        <v>26</v>
      </c>
      <c r="AR8" s="9" t="s">
        <v>26</v>
      </c>
      <c r="AS8" s="9"/>
      <c r="AT8" s="9"/>
      <c r="AU8" s="9"/>
      <c r="AV8" s="9"/>
      <c r="AW8" s="9"/>
      <c r="AX8" s="9"/>
      <c r="AY8" s="9"/>
      <c r="AZ8" s="9"/>
      <c r="BA8" s="9"/>
      <c r="BB8" s="7"/>
      <c r="BC8" s="7"/>
      <c r="BD8" s="7"/>
      <c r="BE8" s="7"/>
      <c r="BF8" s="7"/>
      <c r="BG8" s="7"/>
      <c r="BH8" s="7"/>
      <c r="BI8" s="7"/>
      <c r="BJ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11" t="s">
        <v>27</v>
      </c>
      <c r="AT9" s="11" t="s">
        <v>114</v>
      </c>
      <c r="BB9" s="11" t="s">
        <v>28</v>
      </c>
      <c r="BJ9" t="s">
        <v>98</v>
      </c>
      <c r="BK9" t="s">
        <v>99</v>
      </c>
      <c r="BM9" s="11" t="s">
        <v>115</v>
      </c>
      <c r="BU9" s="11" t="s">
        <v>29</v>
      </c>
    </row>
    <row r="10" spans="1:80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41</v>
      </c>
      <c r="K10" s="13" t="s">
        <v>42</v>
      </c>
      <c r="L10" s="30" t="s">
        <v>123</v>
      </c>
      <c r="P10" s="3"/>
      <c r="Q10" s="14">
        <v>0</v>
      </c>
      <c r="R10" s="14">
        <v>0</v>
      </c>
      <c r="S10" s="14">
        <v>0</v>
      </c>
      <c r="T10" s="54">
        <v>0</v>
      </c>
      <c r="U10" s="14">
        <v>0</v>
      </c>
      <c r="V10" s="61">
        <f>1/3.6</f>
        <v>0.27777777777777779</v>
      </c>
      <c r="W10" s="61">
        <f>1/5</f>
        <v>0.2</v>
      </c>
      <c r="X10" s="62">
        <v>0.16666666666666666</v>
      </c>
      <c r="Y10" s="15">
        <v>0</v>
      </c>
      <c r="Z10" s="14">
        <v>0</v>
      </c>
      <c r="AA10" s="14">
        <v>0</v>
      </c>
      <c r="AB10" s="14">
        <v>0</v>
      </c>
      <c r="AC10" s="54">
        <f>1/0.8</f>
        <v>1.25</v>
      </c>
      <c r="AD10" s="14">
        <v>0</v>
      </c>
      <c r="AE10" s="14">
        <v>0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22">
        <v>15.162723</v>
      </c>
      <c r="AU10" s="22">
        <v>9.2777778000000009</v>
      </c>
      <c r="AV10" s="22">
        <v>15.166667</v>
      </c>
      <c r="AW10" s="22">
        <v>13.7</v>
      </c>
      <c r="AX10" s="22">
        <v>8.1999999999999993</v>
      </c>
      <c r="AY10" s="22">
        <v>13.9</v>
      </c>
      <c r="AZ10" s="22">
        <v>12.4</v>
      </c>
      <c r="BA10" s="13"/>
      <c r="BB10" s="14">
        <v>10</v>
      </c>
      <c r="BC10" s="14">
        <v>8</v>
      </c>
      <c r="BD10" s="14">
        <v>10</v>
      </c>
      <c r="BE10" s="14">
        <v>10</v>
      </c>
      <c r="BF10" s="14">
        <v>8</v>
      </c>
      <c r="BG10" s="14">
        <v>10</v>
      </c>
      <c r="BH10" s="14">
        <v>12</v>
      </c>
      <c r="BJ10" s="14">
        <v>0</v>
      </c>
      <c r="BK10" s="34" cm="1">
        <f t="array" ref="BK10:BK15">1+(BJ10:BJ15*BJ17)</f>
        <v>1</v>
      </c>
      <c r="BL10" s="13"/>
      <c r="BM10" s="17" cm="1">
        <f t="array" ref="BM10:BS15">AT10:AZ15-MMULT(Q10:AE15,TRANSPOSE(Q45:AE51))-BB10:BH15*_xlfn.ANCHORARRAY(BK10)-BU10:CA15</f>
        <v>3.5000000833333331</v>
      </c>
      <c r="BN10" s="18">
        <v>2.2222224060897133E-8</v>
      </c>
      <c r="BO10" s="18">
        <v>3.5000003333333343</v>
      </c>
      <c r="BP10" s="18">
        <v>3.5</v>
      </c>
      <c r="BQ10" s="18">
        <v>-8.8817841970012523E-16</v>
      </c>
      <c r="BR10" s="19">
        <v>3.5</v>
      </c>
      <c r="BS10" s="19">
        <v>0</v>
      </c>
      <c r="BT10" s="13"/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</row>
    <row r="11" spans="1:80" x14ac:dyDescent="0.2">
      <c r="A11" s="3"/>
      <c r="B11" s="3"/>
      <c r="C11" s="3" t="s">
        <v>32</v>
      </c>
      <c r="D11" s="3"/>
      <c r="E11" s="3"/>
      <c r="F11" s="3"/>
      <c r="G11" s="6" t="s">
        <v>137</v>
      </c>
      <c r="H11" s="10" t="s">
        <v>26</v>
      </c>
      <c r="I11" s="3"/>
      <c r="J11" s="31" cm="1">
        <f t="array" ref="J11">SUM(MMULT(MMULT(I59:K59,TRANSPOSE(I63:K69)),_xlfn.ANCHORARRAY(Q53)))+SUM(_xlfn.ANCHORARRAY(AG92))</f>
        <v>1755.883886545</v>
      </c>
      <c r="K11" s="31" cm="1">
        <f t="array" ref="K11">MMULT(AG34:AR34,TRANSPOSE(AG79:AR79))+BJ17*BJ19</f>
        <v>640</v>
      </c>
      <c r="L11" s="32">
        <f>J11*SUM(J77:J86)+K11</f>
        <v>15304.000372500705</v>
      </c>
      <c r="P11" s="3"/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5">
        <v>1.0000000000000001E-5</v>
      </c>
      <c r="AA11" s="15">
        <v>1.3</v>
      </c>
      <c r="AB11" s="14">
        <v>1.1499999999999999</v>
      </c>
      <c r="AC11" s="14">
        <v>0</v>
      </c>
      <c r="AD11" s="14">
        <v>0</v>
      </c>
      <c r="AE11" s="14">
        <v>0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2">
        <v>7</v>
      </c>
      <c r="AU11" s="22">
        <v>4.5999999999999996</v>
      </c>
      <c r="AV11" s="22">
        <v>8</v>
      </c>
      <c r="AW11" s="22">
        <v>1</v>
      </c>
      <c r="AX11" s="22">
        <v>1</v>
      </c>
      <c r="AY11" s="22">
        <v>2</v>
      </c>
      <c r="AZ11" s="22">
        <v>2</v>
      </c>
      <c r="BA11" s="13"/>
      <c r="BB11" s="14">
        <v>1</v>
      </c>
      <c r="BC11" s="14">
        <v>1</v>
      </c>
      <c r="BD11" s="14">
        <v>2</v>
      </c>
      <c r="BE11" s="14">
        <v>1</v>
      </c>
      <c r="BF11" s="14">
        <v>1</v>
      </c>
      <c r="BG11" s="14">
        <v>2</v>
      </c>
      <c r="BH11" s="14">
        <v>2</v>
      </c>
      <c r="BJ11" s="14">
        <v>0</v>
      </c>
      <c r="BK11" s="34">
        <v>1</v>
      </c>
      <c r="BL11" s="13"/>
      <c r="BM11" s="20">
        <v>-0.50001014197500027</v>
      </c>
      <c r="BN11" s="13">
        <v>-0.30000000000000071</v>
      </c>
      <c r="BO11" s="13">
        <v>-0.50002000000000013</v>
      </c>
      <c r="BP11" s="13">
        <v>0</v>
      </c>
      <c r="BQ11" s="13">
        <v>0</v>
      </c>
      <c r="BR11" s="21">
        <v>0</v>
      </c>
      <c r="BS11" s="21">
        <v>0</v>
      </c>
      <c r="BT11" s="13"/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</row>
    <row r="12" spans="1:80" x14ac:dyDescent="0.2">
      <c r="A12" s="3"/>
      <c r="B12" s="3"/>
      <c r="C12" s="3" t="s">
        <v>34</v>
      </c>
      <c r="D12" s="3"/>
      <c r="E12" s="3"/>
      <c r="F12" s="3"/>
      <c r="G12" s="6" t="s">
        <v>33</v>
      </c>
      <c r="H12" s="10" t="s">
        <v>26</v>
      </c>
      <c r="I12" s="3"/>
      <c r="J12" s="3" t="s">
        <v>128</v>
      </c>
      <c r="K12" s="3"/>
      <c r="L12" s="3"/>
      <c r="M12" s="3"/>
      <c r="N12" s="3"/>
      <c r="O12" s="3"/>
      <c r="P12" s="3"/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22">
        <v>5</v>
      </c>
      <c r="AU12" s="22">
        <v>3</v>
      </c>
      <c r="AV12" s="22">
        <v>5</v>
      </c>
      <c r="AW12" s="22">
        <v>0</v>
      </c>
      <c r="AX12" s="22">
        <v>0</v>
      </c>
      <c r="AY12" s="22">
        <v>0</v>
      </c>
      <c r="AZ12" s="22">
        <v>0</v>
      </c>
      <c r="BA12" s="13"/>
      <c r="BB12" s="14">
        <v>5</v>
      </c>
      <c r="BC12" s="14">
        <v>3</v>
      </c>
      <c r="BD12" s="14">
        <v>5</v>
      </c>
      <c r="BE12" s="14">
        <v>0</v>
      </c>
      <c r="BF12" s="14">
        <v>0</v>
      </c>
      <c r="BG12" s="14">
        <v>0</v>
      </c>
      <c r="BH12" s="14">
        <v>0</v>
      </c>
      <c r="BJ12" s="14">
        <v>-0.1</v>
      </c>
      <c r="BK12" s="34">
        <v>1</v>
      </c>
      <c r="BL12" s="13"/>
      <c r="BM12" s="20">
        <v>0</v>
      </c>
      <c r="BN12" s="13">
        <v>0</v>
      </c>
      <c r="BO12" s="13">
        <v>0</v>
      </c>
      <c r="BP12" s="13">
        <v>0</v>
      </c>
      <c r="BQ12" s="13">
        <v>0</v>
      </c>
      <c r="BR12" s="21">
        <v>0</v>
      </c>
      <c r="BS12" s="21">
        <v>0</v>
      </c>
      <c r="BT12" s="13"/>
      <c r="BU12" s="22">
        <v>0</v>
      </c>
      <c r="BV12" s="22">
        <v>0</v>
      </c>
      <c r="BW12" s="22">
        <v>0</v>
      </c>
      <c r="BX12" s="22">
        <v>0</v>
      </c>
      <c r="BY12" s="22">
        <v>0</v>
      </c>
      <c r="BZ12" s="22">
        <v>0</v>
      </c>
      <c r="CA12" s="22">
        <v>0</v>
      </c>
    </row>
    <row r="13" spans="1:80" x14ac:dyDescent="0.2">
      <c r="A13" s="3"/>
      <c r="B13" s="3"/>
      <c r="C13" s="3" t="s">
        <v>35</v>
      </c>
      <c r="D13" s="3"/>
      <c r="E13" s="3"/>
      <c r="F13" s="3"/>
      <c r="G13" s="6" t="s">
        <v>138</v>
      </c>
      <c r="H13" s="10"/>
      <c r="I13" s="3"/>
      <c r="J13" s="3"/>
      <c r="K13" s="3"/>
      <c r="L13" s="3"/>
      <c r="M13" s="3"/>
      <c r="N13" s="3"/>
      <c r="O13" s="3"/>
      <c r="P13" s="3"/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13"/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J13" s="14">
        <v>-0.05</v>
      </c>
      <c r="BK13" s="34">
        <v>1</v>
      </c>
      <c r="BL13" s="13"/>
      <c r="BM13" s="20">
        <v>0</v>
      </c>
      <c r="BN13" s="13">
        <v>0</v>
      </c>
      <c r="BO13" s="13">
        <v>0</v>
      </c>
      <c r="BP13" s="13">
        <v>0</v>
      </c>
      <c r="BQ13" s="13">
        <v>0</v>
      </c>
      <c r="BR13" s="21">
        <v>0</v>
      </c>
      <c r="BS13" s="21">
        <v>0</v>
      </c>
      <c r="BT13" s="13"/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</row>
    <row r="14" spans="1:80" x14ac:dyDescent="0.2">
      <c r="A14" s="3"/>
      <c r="B14" s="3"/>
      <c r="C14" s="3" t="s">
        <v>37</v>
      </c>
      <c r="D14" s="3"/>
      <c r="E14" s="3"/>
      <c r="F14" s="3"/>
      <c r="G14" s="6" t="s">
        <v>36</v>
      </c>
      <c r="H14" s="10" t="s">
        <v>26</v>
      </c>
      <c r="I14" s="3"/>
      <c r="J14" s="56">
        <v>4.2500000000000003E-2</v>
      </c>
      <c r="K14" s="3"/>
      <c r="L14" s="3"/>
      <c r="M14" s="3"/>
      <c r="N14" s="3"/>
      <c r="O14" s="3"/>
      <c r="P14" s="3"/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22">
        <v>0.5</v>
      </c>
      <c r="AU14" s="22">
        <v>1</v>
      </c>
      <c r="AV14" s="22">
        <v>2</v>
      </c>
      <c r="AW14" s="22">
        <v>0.5</v>
      </c>
      <c r="AX14" s="22">
        <v>1</v>
      </c>
      <c r="AY14" s="22">
        <v>2</v>
      </c>
      <c r="AZ14" s="22">
        <v>2</v>
      </c>
      <c r="BA14" s="13"/>
      <c r="BB14" s="14">
        <v>0.5</v>
      </c>
      <c r="BC14" s="14">
        <v>1</v>
      </c>
      <c r="BD14" s="14">
        <v>2</v>
      </c>
      <c r="BE14" s="14">
        <v>0.5</v>
      </c>
      <c r="BF14" s="14">
        <v>1</v>
      </c>
      <c r="BG14" s="14">
        <v>2</v>
      </c>
      <c r="BH14" s="14">
        <v>2</v>
      </c>
      <c r="BJ14" s="14">
        <v>0</v>
      </c>
      <c r="BK14" s="34">
        <v>1</v>
      </c>
      <c r="BL14" s="13"/>
      <c r="BM14" s="20">
        <v>0</v>
      </c>
      <c r="BN14" s="13">
        <v>0</v>
      </c>
      <c r="BO14" s="13">
        <v>0</v>
      </c>
      <c r="BP14" s="13">
        <v>0</v>
      </c>
      <c r="BQ14" s="13">
        <v>0</v>
      </c>
      <c r="BR14" s="21">
        <v>0</v>
      </c>
      <c r="BS14" s="21">
        <v>0</v>
      </c>
      <c r="BT14" s="13"/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</row>
    <row r="15" spans="1:80" x14ac:dyDescent="0.2">
      <c r="A15" s="3"/>
      <c r="B15" s="3"/>
      <c r="C15" s="3" t="s">
        <v>109</v>
      </c>
      <c r="D15" s="3"/>
      <c r="E15" s="3"/>
      <c r="F15" s="3"/>
      <c r="G15" s="6" t="s">
        <v>38</v>
      </c>
      <c r="H15" s="10" t="s">
        <v>124</v>
      </c>
      <c r="I15" s="3"/>
      <c r="J15" s="3"/>
      <c r="K15" s="3"/>
      <c r="L15" s="3"/>
      <c r="M15" s="3"/>
      <c r="N15" s="3"/>
      <c r="O15" s="3"/>
      <c r="P15" s="3"/>
      <c r="Q15" s="14">
        <v>0</v>
      </c>
      <c r="R15" s="14">
        <v>0</v>
      </c>
      <c r="S15" s="14">
        <v>0</v>
      </c>
      <c r="T15" s="14">
        <v>0</v>
      </c>
      <c r="U15" s="14">
        <f>1/0.95</f>
        <v>1.0526315789473684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54">
        <f>1/0.4/10.944</f>
        <v>0.22843567251461985</v>
      </c>
      <c r="AE15" s="14">
        <v>0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22">
        <v>0.11421784</v>
      </c>
      <c r="AU15" s="22">
        <v>0.22843567000000001</v>
      </c>
      <c r="AV15" s="22">
        <v>0.45687135000000001</v>
      </c>
      <c r="AW15" s="22">
        <v>0.11421784</v>
      </c>
      <c r="AX15" s="22">
        <v>0.22843567000000001</v>
      </c>
      <c r="AY15" s="22">
        <v>0.45687135000000001</v>
      </c>
      <c r="AZ15" s="22">
        <v>0.45687135000000001</v>
      </c>
      <c r="BA15" s="13"/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J15" s="14">
        <v>0</v>
      </c>
      <c r="BK15" s="34">
        <v>1</v>
      </c>
      <c r="BL15" s="13"/>
      <c r="BM15" s="20">
        <v>3.7426900745263225E-9</v>
      </c>
      <c r="BN15" s="13">
        <v>-2.5146198456837965E-9</v>
      </c>
      <c r="BO15" s="13">
        <v>4.9707603033688486E-9</v>
      </c>
      <c r="BP15" s="13">
        <v>3.7426900745263225E-9</v>
      </c>
      <c r="BQ15" s="13">
        <v>-2.5146198456837965E-9</v>
      </c>
      <c r="BR15" s="21">
        <v>4.9707603033688486E-9</v>
      </c>
      <c r="BS15" s="21">
        <v>4.9707603033688486E-9</v>
      </c>
      <c r="BT15" s="13"/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</row>
    <row r="16" spans="1:80" x14ac:dyDescent="0.2">
      <c r="A16" s="3"/>
      <c r="B16" s="3"/>
      <c r="C16" s="3"/>
      <c r="D16" s="3"/>
      <c r="E16" s="3"/>
      <c r="F16" s="3"/>
      <c r="G16" s="6"/>
      <c r="H16" s="10"/>
      <c r="I16" s="3"/>
      <c r="J16" s="6" t="s">
        <v>39</v>
      </c>
      <c r="K16" s="3"/>
      <c r="L16" s="3"/>
      <c r="M16" s="3"/>
      <c r="N16" s="3"/>
      <c r="O16" s="3"/>
      <c r="P16" s="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23" t="s">
        <v>40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23" t="s">
        <v>85</v>
      </c>
      <c r="BC16" s="13" t="s">
        <v>94</v>
      </c>
      <c r="BG16" s="13"/>
      <c r="BH16" s="13"/>
      <c r="BI16" s="13"/>
      <c r="BJ16" t="s">
        <v>101</v>
      </c>
      <c r="BL16" s="13"/>
      <c r="BM16" s="23" t="s">
        <v>125</v>
      </c>
      <c r="BN16" s="13"/>
      <c r="BO16" s="13"/>
      <c r="BP16" s="13"/>
      <c r="BQ16" s="13"/>
      <c r="BR16" s="13"/>
      <c r="BS16" s="13"/>
      <c r="BT16" s="13"/>
      <c r="BU16" s="23" t="s">
        <v>83</v>
      </c>
    </row>
    <row r="17" spans="1:79" x14ac:dyDescent="0.2">
      <c r="A17" s="3"/>
      <c r="B17" s="3"/>
      <c r="C17" s="3"/>
      <c r="D17" s="6"/>
      <c r="E17" s="6"/>
      <c r="F17" s="4" t="s">
        <v>67</v>
      </c>
      <c r="G17" s="6" t="s">
        <v>12</v>
      </c>
      <c r="H17" s="10" t="s">
        <v>26</v>
      </c>
      <c r="I17" s="3"/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3"/>
      <c r="Z17" s="13"/>
      <c r="AA17" s="13"/>
      <c r="AB17" s="13"/>
      <c r="AC17" s="13"/>
      <c r="AD17" s="13"/>
      <c r="AE17" s="13"/>
      <c r="AG17" s="12">
        <v>1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4">
        <v>1</v>
      </c>
      <c r="BC17" s="14">
        <v>0</v>
      </c>
      <c r="BG17" s="13"/>
      <c r="BH17" s="13"/>
      <c r="BI17" s="13"/>
      <c r="BJ17" s="22">
        <v>0</v>
      </c>
      <c r="BL17" s="13"/>
      <c r="BM17" s="17" cm="1">
        <f t="array" ref="BM17:BS22">TRANSPOSE(MMULT(Q45:AE51,J17:O31))-AT10:AZ15</f>
        <v>-9.9999999392252903E-8</v>
      </c>
      <c r="BN17" s="18">
        <v>0</v>
      </c>
      <c r="BO17" s="18">
        <v>-2.9999999995311555E-7</v>
      </c>
      <c r="BP17" s="18">
        <v>0</v>
      </c>
      <c r="BQ17" s="18">
        <v>0</v>
      </c>
      <c r="BR17" s="19">
        <v>0</v>
      </c>
      <c r="BS17" s="19">
        <v>0</v>
      </c>
      <c r="BT17" s="13"/>
      <c r="BU17" s="17" cm="1">
        <f t="array" ref="BU17:CA26">TRANSPOSE(AG61:AP67-AG69:AP75)</f>
        <v>-0.9</v>
      </c>
      <c r="BV17" s="18">
        <v>-1.8</v>
      </c>
      <c r="BW17" s="18">
        <v>-0.9</v>
      </c>
      <c r="BX17" s="18">
        <v>-1.8</v>
      </c>
      <c r="BY17" s="18">
        <v>-2.7</v>
      </c>
      <c r="BZ17" s="19">
        <v>-1.8</v>
      </c>
      <c r="CA17">
        <v>0</v>
      </c>
    </row>
    <row r="18" spans="1:79" x14ac:dyDescent="0.2">
      <c r="A18" s="3"/>
      <c r="B18" s="3"/>
      <c r="C18" s="3"/>
      <c r="D18" s="6"/>
      <c r="E18" s="6"/>
      <c r="F18" s="4" t="s">
        <v>68</v>
      </c>
      <c r="G18" s="6" t="s">
        <v>21</v>
      </c>
      <c r="H18" s="10" t="s">
        <v>26</v>
      </c>
      <c r="I18" s="3"/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3"/>
      <c r="Z18" s="13"/>
      <c r="AA18" s="13"/>
      <c r="AB18" s="13"/>
      <c r="AC18" s="13"/>
      <c r="AD18" s="13"/>
      <c r="AE18" s="13"/>
      <c r="AG18" s="12">
        <v>0</v>
      </c>
      <c r="AH18" s="12">
        <v>1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4">
        <v>0</v>
      </c>
      <c r="BC18" s="14">
        <v>0</v>
      </c>
      <c r="BG18" s="13"/>
      <c r="BH18" s="13"/>
      <c r="BI18" s="13"/>
      <c r="BJ18" s="13" t="s">
        <v>100</v>
      </c>
      <c r="BL18" s="13"/>
      <c r="BM18" s="20">
        <v>0</v>
      </c>
      <c r="BN18" s="13">
        <v>0</v>
      </c>
      <c r="BO18" s="13">
        <v>0</v>
      </c>
      <c r="BP18" s="13">
        <v>0</v>
      </c>
      <c r="BQ18" s="13">
        <v>0</v>
      </c>
      <c r="BR18" s="21">
        <v>0</v>
      </c>
      <c r="BS18" s="21">
        <v>0</v>
      </c>
      <c r="BT18" s="13"/>
      <c r="BU18" s="20">
        <v>-7.2293896000000002</v>
      </c>
      <c r="BV18" s="13">
        <v>-5.7777778</v>
      </c>
      <c r="BW18" s="13">
        <v>-10.700000000000001</v>
      </c>
      <c r="BX18" s="13">
        <v>-10.200000000000001</v>
      </c>
      <c r="BY18" s="13">
        <v>-3.8</v>
      </c>
      <c r="BZ18" s="21">
        <v>-10.4</v>
      </c>
      <c r="CA18">
        <v>-10.700000000000001</v>
      </c>
    </row>
    <row r="19" spans="1:79" x14ac:dyDescent="0.2">
      <c r="A19" s="3"/>
      <c r="B19" s="3"/>
      <c r="C19" s="3"/>
      <c r="D19" s="6"/>
      <c r="E19" s="6"/>
      <c r="F19" s="4" t="s">
        <v>69</v>
      </c>
      <c r="G19" s="6" t="s">
        <v>22</v>
      </c>
      <c r="H19" s="10" t="s">
        <v>26</v>
      </c>
      <c r="I19" s="3"/>
      <c r="J19" s="14">
        <v>-1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3"/>
      <c r="Z19" s="13"/>
      <c r="AA19" s="13"/>
      <c r="AB19" s="13"/>
      <c r="AC19" s="13"/>
      <c r="AD19" s="13"/>
      <c r="AE19" s="13"/>
      <c r="AG19" s="12">
        <v>0</v>
      </c>
      <c r="AH19" s="12">
        <v>1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4">
        <v>-1</v>
      </c>
      <c r="BC19" s="14">
        <v>0</v>
      </c>
      <c r="BG19" s="13"/>
      <c r="BH19" s="13"/>
      <c r="BI19" s="13"/>
      <c r="BJ19" s="13">
        <v>10000</v>
      </c>
      <c r="BL19" s="13"/>
      <c r="BM19" s="20">
        <v>0</v>
      </c>
      <c r="BN19" s="13">
        <v>0</v>
      </c>
      <c r="BO19" s="13">
        <v>0</v>
      </c>
      <c r="BP19" s="13">
        <v>0</v>
      </c>
      <c r="BQ19" s="13">
        <v>0</v>
      </c>
      <c r="BR19" s="21">
        <v>0</v>
      </c>
      <c r="BS19" s="21">
        <v>0</v>
      </c>
      <c r="BT19" s="13"/>
      <c r="BU19" s="20">
        <v>0</v>
      </c>
      <c r="BV19" s="13">
        <v>0</v>
      </c>
      <c r="BW19" s="13">
        <v>0</v>
      </c>
      <c r="BX19" s="13">
        <v>0</v>
      </c>
      <c r="BY19" s="13">
        <v>0</v>
      </c>
      <c r="BZ19" s="21">
        <v>0</v>
      </c>
      <c r="CA19">
        <v>0</v>
      </c>
    </row>
    <row r="20" spans="1:79" x14ac:dyDescent="0.2">
      <c r="A20" s="3"/>
      <c r="B20" s="3"/>
      <c r="C20" s="3"/>
      <c r="D20" s="6"/>
      <c r="E20" s="6"/>
      <c r="F20" s="4" t="s">
        <v>70</v>
      </c>
      <c r="G20" s="6" t="s">
        <v>23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3"/>
      <c r="Z20" s="13"/>
      <c r="AA20" s="13"/>
      <c r="AB20" s="13"/>
      <c r="AC20" s="13"/>
      <c r="AD20" s="13"/>
      <c r="AE20" s="13"/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1</v>
      </c>
      <c r="AR20" s="12">
        <v>0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4">
        <v>1</v>
      </c>
      <c r="BC20" s="14">
        <v>0</v>
      </c>
      <c r="BG20" s="13"/>
      <c r="BH20" s="13"/>
      <c r="BI20" s="13"/>
      <c r="BJ20" s="13"/>
      <c r="BL20" s="6"/>
      <c r="BM20" s="20">
        <v>0</v>
      </c>
      <c r="BN20" s="13">
        <v>0</v>
      </c>
      <c r="BO20" s="13">
        <v>0</v>
      </c>
      <c r="BP20" s="13">
        <v>0</v>
      </c>
      <c r="BQ20" s="13">
        <v>0</v>
      </c>
      <c r="BR20" s="21">
        <v>0</v>
      </c>
      <c r="BS20" s="21">
        <v>0</v>
      </c>
      <c r="BT20" s="13"/>
      <c r="BU20" s="20">
        <v>-5.9858025000000001</v>
      </c>
      <c r="BV20" s="13">
        <v>-4.5999999999999996</v>
      </c>
      <c r="BW20" s="13">
        <v>-6</v>
      </c>
      <c r="BX20" s="13">
        <v>-1</v>
      </c>
      <c r="BY20" s="13">
        <v>-1</v>
      </c>
      <c r="BZ20" s="21">
        <v>-2</v>
      </c>
      <c r="CA20">
        <v>-2</v>
      </c>
    </row>
    <row r="21" spans="1:79" x14ac:dyDescent="0.2">
      <c r="A21" s="3"/>
      <c r="B21" s="3"/>
      <c r="C21" s="3"/>
      <c r="D21" s="6"/>
      <c r="E21" s="6"/>
      <c r="F21" s="4"/>
      <c r="G21" s="6" t="s">
        <v>147</v>
      </c>
      <c r="H21" s="10" t="s">
        <v>26</v>
      </c>
      <c r="I21" s="3"/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3"/>
      <c r="Z21" s="13"/>
      <c r="AA21" s="13"/>
      <c r="AB21" s="13"/>
      <c r="AC21" s="13"/>
      <c r="AD21" s="13"/>
      <c r="AE21" s="13"/>
      <c r="AG21" s="12">
        <v>0</v>
      </c>
      <c r="AH21" s="12">
        <v>0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4">
        <v>0</v>
      </c>
      <c r="BC21" s="14">
        <v>1</v>
      </c>
      <c r="BG21" s="13"/>
      <c r="BH21" s="13"/>
      <c r="BI21" s="13"/>
      <c r="BJ21" s="13"/>
      <c r="BL21" s="6"/>
      <c r="BM21" s="20">
        <v>0</v>
      </c>
      <c r="BN21" s="13">
        <v>0</v>
      </c>
      <c r="BO21" s="13">
        <v>0</v>
      </c>
      <c r="BP21" s="13">
        <v>0</v>
      </c>
      <c r="BQ21" s="13">
        <v>0</v>
      </c>
      <c r="BR21" s="21">
        <v>0</v>
      </c>
      <c r="BS21" s="21">
        <v>0</v>
      </c>
      <c r="BT21" s="13"/>
      <c r="BU21" s="20">
        <v>0</v>
      </c>
      <c r="BV21" s="13">
        <v>0</v>
      </c>
      <c r="BW21" s="13">
        <v>0</v>
      </c>
      <c r="BX21" s="13">
        <v>0</v>
      </c>
      <c r="BY21" s="13">
        <v>0</v>
      </c>
      <c r="BZ21" s="21">
        <v>0</v>
      </c>
      <c r="CA21">
        <v>0</v>
      </c>
    </row>
    <row r="22" spans="1:79" x14ac:dyDescent="0.2">
      <c r="A22" s="3"/>
      <c r="B22" s="3"/>
      <c r="C22" s="3"/>
      <c r="D22" s="6"/>
      <c r="E22" s="6"/>
      <c r="F22" s="4" t="s">
        <v>116</v>
      </c>
      <c r="G22" s="6" t="s">
        <v>117</v>
      </c>
      <c r="H22" s="10" t="s">
        <v>26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3"/>
      <c r="Z22" s="13"/>
      <c r="AA22" s="13"/>
      <c r="AB22" s="13"/>
      <c r="AC22" s="13"/>
      <c r="AD22" s="13"/>
      <c r="AE22" s="13"/>
      <c r="AG22" s="12">
        <v>0</v>
      </c>
      <c r="AH22" s="12">
        <v>0</v>
      </c>
      <c r="AI22" s="12">
        <v>0</v>
      </c>
      <c r="AJ22" s="12">
        <v>1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BB22" s="14">
        <v>0</v>
      </c>
      <c r="BC22" s="14">
        <v>1</v>
      </c>
      <c r="BL22" s="6"/>
      <c r="BM22" s="20">
        <v>0</v>
      </c>
      <c r="BN22" s="13">
        <v>0</v>
      </c>
      <c r="BO22" s="13">
        <v>0</v>
      </c>
      <c r="BP22" s="13">
        <v>0</v>
      </c>
      <c r="BQ22" s="13">
        <v>0</v>
      </c>
      <c r="BR22" s="21">
        <v>0</v>
      </c>
      <c r="BS22" s="21">
        <v>0</v>
      </c>
      <c r="BT22" s="13"/>
      <c r="BU22" s="20">
        <v>-5</v>
      </c>
      <c r="BV22" s="13">
        <v>-3</v>
      </c>
      <c r="BW22" s="13">
        <v>-5</v>
      </c>
      <c r="BX22" s="13">
        <v>0</v>
      </c>
      <c r="BY22" s="13">
        <v>0</v>
      </c>
      <c r="BZ22" s="21">
        <v>0</v>
      </c>
      <c r="CA22">
        <v>0</v>
      </c>
    </row>
    <row r="23" spans="1:79" x14ac:dyDescent="0.2">
      <c r="A23" s="3"/>
      <c r="B23" s="3"/>
      <c r="C23" s="3"/>
      <c r="D23" s="6"/>
      <c r="E23" s="6"/>
      <c r="F23" s="4" t="s">
        <v>120</v>
      </c>
      <c r="G23" s="6" t="s">
        <v>118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3"/>
      <c r="Z23" s="13"/>
      <c r="AA23" s="13"/>
      <c r="AB23" s="13"/>
      <c r="AC23" s="13"/>
      <c r="AD23" s="13"/>
      <c r="AE23" s="13"/>
      <c r="AG23" s="12">
        <v>0</v>
      </c>
      <c r="AH23" s="12">
        <v>0</v>
      </c>
      <c r="AI23" s="12">
        <v>0</v>
      </c>
      <c r="AJ23" s="12">
        <v>1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BB23" s="14">
        <v>0</v>
      </c>
      <c r="BC23" s="14">
        <v>1</v>
      </c>
      <c r="BL23" s="6"/>
      <c r="BM23" s="20"/>
      <c r="BN23" s="13"/>
      <c r="BO23" s="13"/>
      <c r="BP23" s="13"/>
      <c r="BQ23" s="13"/>
      <c r="BR23" s="21"/>
      <c r="BS23" s="21"/>
      <c r="BT23" s="13"/>
      <c r="BU23" s="20">
        <v>0</v>
      </c>
      <c r="BV23" s="13">
        <v>0</v>
      </c>
      <c r="BW23" s="13">
        <v>0</v>
      </c>
      <c r="BX23" s="13">
        <v>0</v>
      </c>
      <c r="BY23" s="13">
        <v>0</v>
      </c>
      <c r="BZ23" s="21">
        <v>0</v>
      </c>
      <c r="CA23">
        <v>0</v>
      </c>
    </row>
    <row r="24" spans="1:79" x14ac:dyDescent="0.2">
      <c r="A24" s="3"/>
      <c r="B24" s="3"/>
      <c r="C24" s="3"/>
      <c r="D24" s="6"/>
      <c r="E24" s="6"/>
      <c r="F24" s="4" t="s">
        <v>140</v>
      </c>
      <c r="G24" s="6" t="s">
        <v>139</v>
      </c>
      <c r="H24" s="10" t="s">
        <v>26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Z24" s="13"/>
      <c r="AA24" s="13"/>
      <c r="AB24" s="13"/>
      <c r="AC24" s="13"/>
      <c r="AD24" s="13"/>
      <c r="AE24" s="13"/>
      <c r="AG24" s="12">
        <v>0</v>
      </c>
      <c r="AH24" s="12">
        <v>0</v>
      </c>
      <c r="AI24" s="12">
        <v>0</v>
      </c>
      <c r="AJ24" s="12">
        <v>1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BB24" s="14">
        <v>0</v>
      </c>
      <c r="BC24" s="14">
        <v>0</v>
      </c>
      <c r="BL24" s="6"/>
      <c r="BM24" s="20"/>
      <c r="BN24" s="13"/>
      <c r="BO24" s="13"/>
      <c r="BP24" s="13"/>
      <c r="BQ24" s="13"/>
      <c r="BR24" s="21"/>
      <c r="BS24" s="21"/>
      <c r="BT24" s="13"/>
      <c r="BU24" s="20">
        <v>0</v>
      </c>
      <c r="BV24" s="13">
        <v>0</v>
      </c>
      <c r="BW24" s="13">
        <v>0</v>
      </c>
      <c r="BX24" s="13">
        <v>0</v>
      </c>
      <c r="BY24" s="13">
        <v>0</v>
      </c>
      <c r="BZ24" s="21">
        <v>0</v>
      </c>
      <c r="CA24">
        <v>0</v>
      </c>
    </row>
    <row r="25" spans="1:79" x14ac:dyDescent="0.2">
      <c r="A25" s="3"/>
      <c r="B25" s="3"/>
      <c r="C25" s="3"/>
      <c r="D25" s="6"/>
      <c r="E25" s="6"/>
      <c r="F25" s="4" t="s">
        <v>143</v>
      </c>
      <c r="G25" s="6" t="s">
        <v>142</v>
      </c>
      <c r="H25" s="10" t="s">
        <v>26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Z25" s="13"/>
      <c r="AA25" s="13"/>
      <c r="AB25" s="13"/>
      <c r="AC25" s="13"/>
      <c r="AD25" s="13"/>
      <c r="AE25" s="13"/>
      <c r="AG25" s="12">
        <v>0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BB25" s="14">
        <v>0</v>
      </c>
      <c r="BC25" s="14">
        <v>0</v>
      </c>
      <c r="BL25" s="6"/>
      <c r="BM25" s="20"/>
      <c r="BN25" s="13"/>
      <c r="BO25" s="13"/>
      <c r="BP25" s="13"/>
      <c r="BQ25" s="13"/>
      <c r="BR25" s="21"/>
      <c r="BS25" s="21"/>
      <c r="BT25" s="13"/>
      <c r="BU25" s="20">
        <v>5.5</v>
      </c>
      <c r="BV25" s="13">
        <v>5</v>
      </c>
      <c r="BW25" s="13">
        <v>4</v>
      </c>
      <c r="BX25" s="13">
        <v>5.5</v>
      </c>
      <c r="BY25" s="13">
        <v>5</v>
      </c>
      <c r="BZ25" s="21">
        <v>4</v>
      </c>
      <c r="CA25">
        <v>4</v>
      </c>
    </row>
    <row r="26" spans="1:79" x14ac:dyDescent="0.2">
      <c r="A26" s="3"/>
      <c r="B26" s="3"/>
      <c r="C26" s="3"/>
      <c r="D26" s="6"/>
      <c r="E26" s="6"/>
      <c r="F26" s="4" t="s">
        <v>71</v>
      </c>
      <c r="G26" s="6" t="s">
        <v>88</v>
      </c>
      <c r="H26" s="10" t="s">
        <v>26</v>
      </c>
      <c r="I26" s="3"/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3"/>
      <c r="Z26" s="13"/>
      <c r="AA26" s="13"/>
      <c r="AB26" s="13"/>
      <c r="AC26" s="13"/>
      <c r="AD26" s="13"/>
      <c r="AE26" s="13"/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1</v>
      </c>
      <c r="BB26" s="14">
        <v>0</v>
      </c>
      <c r="BC26" s="14">
        <v>1</v>
      </c>
      <c r="BL26" s="6"/>
      <c r="BM26" s="20"/>
      <c r="BN26" s="13"/>
      <c r="BO26" s="13"/>
      <c r="BP26" s="13"/>
      <c r="BQ26" s="13"/>
      <c r="BR26" s="21"/>
      <c r="BS26" s="21"/>
      <c r="BT26" s="13"/>
      <c r="BU26" s="20">
        <v>-0.11421784</v>
      </c>
      <c r="BV26" s="13">
        <v>-0.22843567000000001</v>
      </c>
      <c r="BW26" s="13">
        <v>-0.45687135000000001</v>
      </c>
      <c r="BX26" s="13">
        <v>-0.11421784</v>
      </c>
      <c r="BY26" s="13">
        <v>-0.22843567000000001</v>
      </c>
      <c r="BZ26" s="21">
        <v>-0.45687135000000001</v>
      </c>
      <c r="CA26">
        <v>-0.45687135000000001</v>
      </c>
    </row>
    <row r="27" spans="1:79" x14ac:dyDescent="0.2">
      <c r="A27" s="3"/>
      <c r="B27" s="3"/>
      <c r="C27" s="3"/>
      <c r="D27" s="6"/>
      <c r="E27" s="6"/>
      <c r="F27" s="4" t="s">
        <v>72</v>
      </c>
      <c r="G27" s="6" t="s">
        <v>16</v>
      </c>
      <c r="H27" s="10" t="s">
        <v>26</v>
      </c>
      <c r="I27" s="3"/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3"/>
      <c r="Z27" s="13"/>
      <c r="AA27" s="13"/>
      <c r="AB27" s="13"/>
      <c r="AC27" s="13"/>
      <c r="AD27" s="55"/>
      <c r="AE27" s="13"/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1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BB27" s="14">
        <v>0</v>
      </c>
      <c r="BC27" s="14">
        <v>0</v>
      </c>
      <c r="BL27" s="6"/>
      <c r="BM27" s="20"/>
      <c r="BN27" s="13"/>
      <c r="BO27" s="13"/>
      <c r="BP27" s="13"/>
      <c r="BQ27" s="13"/>
      <c r="BR27" s="21"/>
      <c r="BS27" s="21"/>
      <c r="BT27" s="13"/>
      <c r="BU27" s="20"/>
      <c r="BV27" s="13"/>
      <c r="BW27" s="13"/>
      <c r="BX27" s="13"/>
      <c r="BY27" s="13"/>
      <c r="BZ27" s="21"/>
    </row>
    <row r="28" spans="1:79" x14ac:dyDescent="0.2">
      <c r="A28" s="3"/>
      <c r="B28" s="3"/>
      <c r="C28" s="3"/>
      <c r="D28" s="6"/>
      <c r="E28" s="6"/>
      <c r="F28" s="4" t="s">
        <v>102</v>
      </c>
      <c r="G28" s="6" t="s">
        <v>141</v>
      </c>
      <c r="H28" s="10" t="s">
        <v>26</v>
      </c>
      <c r="I28" s="3"/>
      <c r="J28" s="14">
        <v>0</v>
      </c>
      <c r="K28" s="14">
        <v>0</v>
      </c>
      <c r="L28" s="14">
        <v>1</v>
      </c>
      <c r="M28" s="14">
        <v>0</v>
      </c>
      <c r="N28" s="14">
        <v>0</v>
      </c>
      <c r="O28" s="14">
        <v>0</v>
      </c>
      <c r="P28" s="3"/>
      <c r="Z28" s="13"/>
      <c r="AA28" s="13"/>
      <c r="AB28" s="13"/>
      <c r="AC28" s="13"/>
      <c r="AD28" s="55"/>
      <c r="AE28" s="13"/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1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BB28" s="14">
        <v>0</v>
      </c>
      <c r="BC28" s="14">
        <v>0</v>
      </c>
      <c r="BL28" s="6"/>
      <c r="BM28" s="60"/>
      <c r="BN28" s="13"/>
      <c r="BO28" s="13"/>
      <c r="BP28" s="13"/>
      <c r="BQ28" s="13"/>
      <c r="BR28" s="60"/>
      <c r="BS28" s="60"/>
      <c r="BT28" s="13"/>
      <c r="BU28" s="20"/>
      <c r="BV28" s="13"/>
      <c r="BW28" s="13"/>
      <c r="BX28" s="13"/>
      <c r="BY28" s="13"/>
      <c r="BZ28" s="21"/>
    </row>
    <row r="29" spans="1:79" x14ac:dyDescent="0.2">
      <c r="A29" s="3"/>
      <c r="B29" s="3"/>
      <c r="C29" s="3"/>
      <c r="D29" s="6"/>
      <c r="E29" s="6"/>
      <c r="F29" s="4" t="s">
        <v>73</v>
      </c>
      <c r="G29" s="6" t="s">
        <v>17</v>
      </c>
      <c r="H29" s="10" t="s">
        <v>26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3"/>
      <c r="Z29" s="13"/>
      <c r="AA29" s="13"/>
      <c r="AB29" s="13"/>
      <c r="AC29" s="13"/>
      <c r="AD29" s="13"/>
      <c r="AE29" s="13"/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BB29" s="14">
        <v>0</v>
      </c>
      <c r="BC29" s="14">
        <v>0</v>
      </c>
      <c r="BL29" s="6"/>
      <c r="BT29" s="13"/>
      <c r="BU29" s="26"/>
      <c r="BZ29" s="27"/>
    </row>
    <row r="30" spans="1:79" x14ac:dyDescent="0.2">
      <c r="A30" s="3"/>
      <c r="B30" s="3"/>
      <c r="C30" s="3"/>
      <c r="D30" s="6"/>
      <c r="E30" s="6"/>
      <c r="F30" s="4" t="s">
        <v>74</v>
      </c>
      <c r="G30" s="6" t="s">
        <v>18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0</v>
      </c>
      <c r="P30" s="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BB30" s="14">
        <v>0</v>
      </c>
      <c r="BC30" s="14">
        <v>0</v>
      </c>
      <c r="BL30" s="6"/>
      <c r="BT30" s="13"/>
      <c r="BU30" s="26"/>
      <c r="BZ30" s="27"/>
    </row>
    <row r="31" spans="1:79" x14ac:dyDescent="0.2">
      <c r="A31" s="3"/>
      <c r="B31" s="3"/>
      <c r="C31" s="3"/>
      <c r="D31" s="6"/>
      <c r="E31" s="6"/>
      <c r="F31" s="4" t="s">
        <v>75</v>
      </c>
      <c r="G31" s="6" t="s">
        <v>19</v>
      </c>
      <c r="H31" s="10" t="s">
        <v>124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</v>
      </c>
      <c r="AQ31" s="12">
        <v>0</v>
      </c>
      <c r="AR31" s="12">
        <v>0</v>
      </c>
      <c r="BB31" s="14">
        <v>0</v>
      </c>
      <c r="BC31" s="14">
        <v>0</v>
      </c>
      <c r="BL31" s="6"/>
      <c r="BT31" s="13"/>
      <c r="BU31" s="20"/>
      <c r="BV31" s="13"/>
      <c r="BW31" s="13"/>
      <c r="BX31" s="13"/>
      <c r="BY31" s="13"/>
      <c r="BZ31" s="21"/>
    </row>
    <row r="32" spans="1:79" x14ac:dyDescent="0.2">
      <c r="BU32" s="11" t="s">
        <v>51</v>
      </c>
    </row>
    <row r="33" spans="1:79" x14ac:dyDescent="0.2">
      <c r="A33" s="3"/>
      <c r="B33" s="3"/>
      <c r="C33" s="3"/>
      <c r="D33" s="3"/>
      <c r="E33" s="3"/>
      <c r="F33" s="3"/>
      <c r="G33" s="6" t="s">
        <v>50</v>
      </c>
      <c r="H33" s="10" t="s">
        <v>103</v>
      </c>
      <c r="I33" s="3"/>
      <c r="J33" s="3"/>
      <c r="K33" s="3"/>
      <c r="L33" s="3"/>
      <c r="M33" s="3"/>
      <c r="N33" s="3"/>
      <c r="O33" s="3"/>
      <c r="P33" s="3"/>
      <c r="Q33" s="14">
        <v>0</v>
      </c>
      <c r="R33" s="14">
        <v>0.15</v>
      </c>
      <c r="S33" s="14">
        <v>-0.08</v>
      </c>
      <c r="T33" s="14">
        <v>0</v>
      </c>
      <c r="U33" s="14"/>
      <c r="V33" s="14">
        <v>0</v>
      </c>
      <c r="W33" s="14">
        <v>0</v>
      </c>
      <c r="X33" s="14"/>
      <c r="Y33" s="14"/>
      <c r="Z33" s="14">
        <v>0</v>
      </c>
      <c r="AA33" s="14">
        <v>0</v>
      </c>
      <c r="AB33" s="14"/>
      <c r="AC33" s="14">
        <v>0</v>
      </c>
      <c r="AD33" s="14">
        <v>0</v>
      </c>
      <c r="AE33" s="14">
        <v>0.55000000000000004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BT33" s="37" t="s">
        <v>95</v>
      </c>
      <c r="BU33" s="13" cm="1">
        <f t="array" ref="BU33:CA34">TRANSPOSE(MMULT(Q45:AE51,BB17:BC31))</f>
        <v>6.2333333</v>
      </c>
      <c r="BV33" s="13">
        <v>1.8</v>
      </c>
      <c r="BW33" s="13">
        <v>2.7666667</v>
      </c>
      <c r="BX33" s="13">
        <v>1.8</v>
      </c>
      <c r="BY33" s="13">
        <v>2.7</v>
      </c>
      <c r="BZ33" s="13">
        <v>1.8</v>
      </c>
      <c r="CA33">
        <v>0</v>
      </c>
    </row>
    <row r="34" spans="1:79" x14ac:dyDescent="0.2">
      <c r="A34" s="3"/>
      <c r="B34" s="3"/>
      <c r="C34" s="3"/>
      <c r="D34" s="3"/>
      <c r="E34" s="3"/>
      <c r="F34" s="3"/>
      <c r="G34" s="6" t="s">
        <v>52</v>
      </c>
      <c r="H34" s="10" t="s">
        <v>103</v>
      </c>
      <c r="I34" s="3"/>
      <c r="J34" s="3"/>
      <c r="K34" s="3"/>
      <c r="L34" s="3"/>
      <c r="M34" s="3"/>
      <c r="N34" s="3"/>
      <c r="O34" s="3"/>
      <c r="P34" s="3"/>
      <c r="AF34" s="13" t="s">
        <v>53</v>
      </c>
      <c r="AG34" s="16">
        <v>2000</v>
      </c>
      <c r="AH34" s="16">
        <v>100</v>
      </c>
      <c r="AI34" s="16">
        <v>1000</v>
      </c>
      <c r="AJ34" s="16">
        <v>3000</v>
      </c>
      <c r="AK34" s="16">
        <v>2000</v>
      </c>
      <c r="AL34" s="52">
        <v>3000</v>
      </c>
      <c r="AM34" s="52">
        <v>7000</v>
      </c>
      <c r="AN34" s="16">
        <v>250</v>
      </c>
      <c r="AO34" s="16">
        <v>150</v>
      </c>
      <c r="AP34" s="16">
        <v>60</v>
      </c>
      <c r="AQ34" s="16">
        <v>2000</v>
      </c>
      <c r="AR34" s="16">
        <v>200</v>
      </c>
      <c r="BT34" t="s">
        <v>87</v>
      </c>
      <c r="BU34" s="13">
        <v>7</v>
      </c>
      <c r="BV34" s="13">
        <v>4.5999999999999996</v>
      </c>
      <c r="BW34" s="13">
        <v>8</v>
      </c>
      <c r="BX34" s="13">
        <v>1</v>
      </c>
      <c r="BY34" s="13">
        <v>1</v>
      </c>
      <c r="BZ34" s="13">
        <v>2</v>
      </c>
      <c r="CA34">
        <v>2</v>
      </c>
    </row>
    <row r="35" spans="1:79" x14ac:dyDescent="0.2">
      <c r="A35" s="3"/>
      <c r="B35" s="3"/>
      <c r="C35" s="3"/>
      <c r="D35" s="3"/>
      <c r="E35" s="3"/>
      <c r="F35" s="3"/>
      <c r="G35" s="6" t="s">
        <v>54</v>
      </c>
      <c r="H35" s="10" t="s">
        <v>104</v>
      </c>
      <c r="I35" s="3"/>
      <c r="J35" s="3"/>
      <c r="K35" s="3"/>
      <c r="L35" s="3"/>
      <c r="M35" s="3"/>
      <c r="N35" s="3"/>
      <c r="O35" s="3"/>
      <c r="P35" s="3"/>
      <c r="AF35" s="13" t="s">
        <v>55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52">
        <v>0</v>
      </c>
      <c r="AM35" s="52">
        <v>0</v>
      </c>
      <c r="AN35" s="16">
        <v>0</v>
      </c>
      <c r="AO35" s="16">
        <v>0</v>
      </c>
      <c r="AP35" s="16">
        <v>0</v>
      </c>
      <c r="AQ35" s="16">
        <v>0</v>
      </c>
      <c r="AR35" s="53">
        <v>0</v>
      </c>
      <c r="BT35" s="13" t="s">
        <v>106</v>
      </c>
      <c r="BU35" s="13"/>
      <c r="BV35" s="13"/>
      <c r="BW35" s="13"/>
      <c r="BX35" s="13"/>
      <c r="BY35" s="13"/>
      <c r="BZ35" s="13"/>
    </row>
    <row r="36" spans="1:79" x14ac:dyDescent="0.2">
      <c r="A36" s="3"/>
      <c r="B36" s="3"/>
      <c r="C36" s="3"/>
      <c r="D36" s="3"/>
      <c r="E36" s="3"/>
      <c r="F36" s="3"/>
      <c r="G36" s="3"/>
      <c r="H36" s="10"/>
      <c r="I36" s="3"/>
      <c r="J36" s="3"/>
      <c r="K36" s="3"/>
      <c r="L36" s="3"/>
      <c r="M36" s="3"/>
      <c r="N36" s="3"/>
      <c r="O36" s="3"/>
      <c r="P36" s="3"/>
      <c r="AF36" s="13"/>
      <c r="AG36" s="13" t="s">
        <v>56</v>
      </c>
      <c r="AH36" s="13"/>
      <c r="AI36" s="13"/>
      <c r="AJ36" s="13"/>
      <c r="AK36" s="13"/>
      <c r="AL36" s="13"/>
      <c r="AM36" s="13"/>
      <c r="AN36" s="13"/>
      <c r="AO36" s="13"/>
      <c r="AQ36" s="23" t="s">
        <v>57</v>
      </c>
      <c r="AR36" s="23"/>
      <c r="AS36" s="13"/>
      <c r="AT36" s="11" t="s">
        <v>90</v>
      </c>
      <c r="AU36" t="s">
        <v>96</v>
      </c>
      <c r="AV36" s="11" t="s">
        <v>91</v>
      </c>
      <c r="AX36" s="13"/>
      <c r="AY36" s="13"/>
      <c r="AZ36" s="13"/>
      <c r="BA36" s="13"/>
      <c r="BB36" s="11" t="s">
        <v>58</v>
      </c>
      <c r="BU36" s="13" t="s">
        <v>59</v>
      </c>
      <c r="BV36" s="13"/>
      <c r="BW36" s="13"/>
      <c r="BX36" s="13"/>
      <c r="BY36" s="13"/>
      <c r="BZ36" s="13"/>
    </row>
    <row r="37" spans="1:79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0"/>
      <c r="I37" s="3"/>
      <c r="J37" s="3"/>
      <c r="K37" s="3"/>
      <c r="L37" s="3"/>
      <c r="M37" s="3"/>
      <c r="N37" s="3"/>
      <c r="O37" s="3"/>
      <c r="P37" s="3"/>
      <c r="AF37" s="13"/>
      <c r="AG37" s="16">
        <v>0.1</v>
      </c>
      <c r="AH37" s="14">
        <v>1</v>
      </c>
      <c r="AI37" s="14">
        <v>1</v>
      </c>
      <c r="AJ37" s="14">
        <v>1</v>
      </c>
      <c r="AK37" s="14">
        <v>1</v>
      </c>
      <c r="AL37" s="14">
        <v>1</v>
      </c>
      <c r="AM37" s="14">
        <v>1</v>
      </c>
      <c r="AN37" s="14">
        <v>1</v>
      </c>
      <c r="AO37" s="14">
        <v>1</v>
      </c>
      <c r="AP37" s="14">
        <v>1</v>
      </c>
      <c r="AQ37" s="42" cm="1">
        <f t="array" ref="AQ37:AQ42">AK53:AK58*AT37:AT42-MMULT(BB37:BG42,T45:T50)</f>
        <v>-5.3333332999999996</v>
      </c>
      <c r="AR37" s="42" cm="1">
        <f t="array" ref="AR37:AR42">AL53:AL58*AU37:AU42-MMULT(BB45:BG50,Z45:Z50)</f>
        <v>-1.0141975000000001</v>
      </c>
      <c r="AS37" s="13"/>
      <c r="AT37" s="45">
        <v>1</v>
      </c>
      <c r="AU37" s="45">
        <v>1</v>
      </c>
      <c r="AV37" s="44">
        <f>1-0.014</f>
        <v>0.98599999999999999</v>
      </c>
      <c r="AX37" s="13"/>
      <c r="AY37" s="13"/>
      <c r="AZ37" s="13"/>
      <c r="BA37" s="13"/>
      <c r="BB37" s="12">
        <v>1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T37" s="13"/>
      <c r="BU37" s="13" cm="1">
        <f t="array" ref="BU37:BZ38">TRANSPOSE(_xlfn.ANCHORARRAY(AI53)-AQ37:AR42)</f>
        <v>5.3333332999999996</v>
      </c>
      <c r="BV37" s="13">
        <v>5.3333332999999996</v>
      </c>
      <c r="BW37" s="13">
        <v>7.1999999999999993</v>
      </c>
      <c r="BX37" s="13">
        <v>7.1999999999999993</v>
      </c>
      <c r="BY37" s="13">
        <v>7.1999999999999993</v>
      </c>
      <c r="BZ37" s="13">
        <v>7.1999999999999993</v>
      </c>
    </row>
    <row r="38" spans="1:79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0"/>
      <c r="I38" s="3"/>
      <c r="J38" s="3"/>
      <c r="K38" s="3"/>
      <c r="L38" s="3"/>
      <c r="M38" s="3"/>
      <c r="N38" s="3"/>
      <c r="O38" s="3"/>
      <c r="P38" s="3"/>
      <c r="AF38" s="13"/>
      <c r="AG38" s="16">
        <v>0.2</v>
      </c>
      <c r="AH38" s="14">
        <v>1</v>
      </c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4">
        <v>1</v>
      </c>
      <c r="AP38" s="14">
        <v>1</v>
      </c>
      <c r="AQ38" s="43">
        <v>-5.3333332999999996</v>
      </c>
      <c r="AR38" s="43">
        <v>-0.99999873500000003</v>
      </c>
      <c r="AS38" s="13"/>
      <c r="AT38" s="45">
        <v>1</v>
      </c>
      <c r="AU38" s="46">
        <f>AU37*$AV$37</f>
        <v>0.98599999999999999</v>
      </c>
      <c r="AX38" s="13"/>
      <c r="AY38" s="13"/>
      <c r="AZ38" s="13"/>
      <c r="BA38" s="13"/>
      <c r="BB38" s="12">
        <v>1</v>
      </c>
      <c r="BC38" s="12">
        <v>1</v>
      </c>
      <c r="BD38" s="12">
        <v>0</v>
      </c>
      <c r="BE38" s="12">
        <v>0</v>
      </c>
      <c r="BF38" s="12">
        <v>0</v>
      </c>
      <c r="BG38" s="12">
        <v>0</v>
      </c>
      <c r="BN38" s="23"/>
      <c r="BO38" s="13"/>
      <c r="BP38" s="13"/>
      <c r="BQ38" s="13"/>
      <c r="BR38" s="13"/>
      <c r="BS38" s="13"/>
      <c r="BT38" s="13"/>
      <c r="BU38" s="13">
        <v>1.0141975000000001</v>
      </c>
      <c r="BV38" s="13">
        <v>0.99999873500000003</v>
      </c>
      <c r="BW38" s="13">
        <v>2.98599875271</v>
      </c>
      <c r="BX38" s="13">
        <v>2.9441947701720599</v>
      </c>
      <c r="BY38" s="13">
        <v>2.9029760433896508</v>
      </c>
      <c r="BZ38" s="13">
        <v>2.8623343787821955</v>
      </c>
    </row>
    <row r="39" spans="1:79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0"/>
      <c r="I39" s="3"/>
      <c r="J39" s="3"/>
      <c r="K39" s="3"/>
      <c r="L39" s="3"/>
      <c r="M39" s="3"/>
      <c r="N39" s="3"/>
      <c r="O39" s="3"/>
      <c r="P39" s="3"/>
      <c r="AF39" s="13"/>
      <c r="AG39" s="16">
        <v>0.1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1</v>
      </c>
      <c r="AP39" s="14">
        <v>1</v>
      </c>
      <c r="AQ39" s="43">
        <v>-7.1999999999999993</v>
      </c>
      <c r="AR39" s="43">
        <v>-2.98599875271</v>
      </c>
      <c r="AS39" s="13"/>
      <c r="AT39" s="45">
        <v>1</v>
      </c>
      <c r="AU39" s="46">
        <f>AU38*$AV$37</f>
        <v>0.97219599999999995</v>
      </c>
      <c r="AX39" s="13"/>
      <c r="AY39" s="13"/>
      <c r="AZ39" s="13"/>
      <c r="BA39" s="13"/>
      <c r="BB39" s="12">
        <v>1</v>
      </c>
      <c r="BC39" s="12">
        <v>1</v>
      </c>
      <c r="BD39" s="12">
        <v>1</v>
      </c>
      <c r="BE39" s="12">
        <v>0</v>
      </c>
      <c r="BF39" s="12">
        <v>0</v>
      </c>
      <c r="BG39" s="12">
        <v>0</v>
      </c>
      <c r="BN39" s="13"/>
      <c r="BO39" s="13"/>
      <c r="BP39" s="13"/>
      <c r="BQ39" s="13"/>
      <c r="BR39" s="13"/>
      <c r="BS39" s="13"/>
    </row>
    <row r="40" spans="1:79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AF40" s="13"/>
      <c r="AG40" s="16">
        <v>0.2</v>
      </c>
      <c r="AH40" s="14">
        <v>1</v>
      </c>
      <c r="AI40" s="14">
        <v>1</v>
      </c>
      <c r="AJ40" s="14">
        <v>1</v>
      </c>
      <c r="AK40" s="14">
        <v>1</v>
      </c>
      <c r="AL40" s="14">
        <v>1</v>
      </c>
      <c r="AM40" s="14">
        <v>1</v>
      </c>
      <c r="AN40" s="14">
        <v>1</v>
      </c>
      <c r="AO40" s="14">
        <v>1</v>
      </c>
      <c r="AP40" s="14">
        <v>1</v>
      </c>
      <c r="AQ40" s="43">
        <v>-7.1999999999999993</v>
      </c>
      <c r="AR40" s="43">
        <v>-2.9441947701720599</v>
      </c>
      <c r="AS40" s="13"/>
      <c r="AT40" s="45">
        <v>1</v>
      </c>
      <c r="AU40" s="46">
        <f>AU39*$AV$37</f>
        <v>0.95858525599999989</v>
      </c>
      <c r="AX40" s="13"/>
      <c r="AY40" s="13"/>
      <c r="AZ40" s="13"/>
      <c r="BA40" s="13"/>
      <c r="BB40" s="12">
        <v>1</v>
      </c>
      <c r="BC40" s="12">
        <v>1</v>
      </c>
      <c r="BD40" s="12">
        <v>1</v>
      </c>
      <c r="BE40" s="12">
        <v>1</v>
      </c>
      <c r="BF40" s="12">
        <v>0</v>
      </c>
      <c r="BG40" s="12">
        <v>0</v>
      </c>
      <c r="BN40" s="13"/>
      <c r="BO40" s="13"/>
      <c r="BP40" s="13"/>
      <c r="BQ40" s="13"/>
      <c r="BR40" s="13"/>
      <c r="BS40" s="13"/>
      <c r="BT40" s="13"/>
      <c r="BU40" s="13" t="s">
        <v>60</v>
      </c>
      <c r="BV40" s="13"/>
      <c r="BW40" s="13"/>
      <c r="BX40" s="13"/>
      <c r="BY40" s="13"/>
      <c r="BZ40" s="13"/>
    </row>
    <row r="41" spans="1:79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AF41" s="13"/>
      <c r="AG41" s="16">
        <v>0.3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43">
        <v>-7.1999999999999993</v>
      </c>
      <c r="AR41" s="43">
        <v>-2.9029760433896508</v>
      </c>
      <c r="AS41" s="13"/>
      <c r="AT41" s="45">
        <v>1</v>
      </c>
      <c r="AU41" s="46">
        <f>AU40*$AV$37</f>
        <v>0.94516506241599985</v>
      </c>
      <c r="AX41" s="13"/>
      <c r="AY41" s="13"/>
      <c r="AZ41" s="13"/>
      <c r="BA41" s="13"/>
      <c r="BB41" s="12">
        <v>1</v>
      </c>
      <c r="BC41" s="12">
        <v>1</v>
      </c>
      <c r="BD41" s="12">
        <v>1</v>
      </c>
      <c r="BE41" s="12">
        <v>1</v>
      </c>
      <c r="BF41" s="12">
        <v>1</v>
      </c>
      <c r="BG41" s="12">
        <v>0</v>
      </c>
      <c r="BN41" s="13"/>
      <c r="BO41" s="13"/>
      <c r="BP41" s="13"/>
      <c r="BQ41" s="13"/>
      <c r="BR41" s="13"/>
      <c r="BS41" s="13"/>
      <c r="BU41" s="13" cm="1">
        <f t="array" ref="BU41:BZ42">TRANSPOSE(AQ37:AR42-_xlfn.ANCHORARRAY(AG53))</f>
        <v>-5.3333332999999996</v>
      </c>
      <c r="BV41" s="13">
        <v>-5.3333332999999996</v>
      </c>
      <c r="BW41" s="13">
        <v>-7.1999999999999993</v>
      </c>
      <c r="BX41" s="13">
        <v>-7.1999999999999993</v>
      </c>
      <c r="BY41" s="13">
        <v>-7.1999999999999993</v>
      </c>
      <c r="BZ41" s="13">
        <v>-7.1999999999999993</v>
      </c>
    </row>
    <row r="42" spans="1:79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AF42" s="13"/>
      <c r="AG42" s="16">
        <v>0.2</v>
      </c>
      <c r="AH42" s="14">
        <v>1</v>
      </c>
      <c r="AI42" s="14">
        <v>1</v>
      </c>
      <c r="AJ42" s="14">
        <v>1</v>
      </c>
      <c r="AK42" s="14">
        <v>1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43">
        <v>-7.1999999999999993</v>
      </c>
      <c r="AR42" s="43">
        <v>-2.8623343787821955</v>
      </c>
      <c r="AS42" s="13"/>
      <c r="AT42" s="45">
        <v>1</v>
      </c>
      <c r="AU42" s="46">
        <f>AU41*$AV$37</f>
        <v>0.93193275154217581</v>
      </c>
      <c r="AX42" s="13"/>
      <c r="AY42" s="13"/>
      <c r="AZ42" s="13"/>
      <c r="BA42" s="13"/>
      <c r="BB42" s="12">
        <v>1</v>
      </c>
      <c r="BC42" s="12">
        <v>1</v>
      </c>
      <c r="BD42" s="12">
        <v>1</v>
      </c>
      <c r="BE42" s="12">
        <v>1</v>
      </c>
      <c r="BF42" s="12">
        <v>1</v>
      </c>
      <c r="BG42" s="12">
        <v>1</v>
      </c>
      <c r="BN42" s="13"/>
      <c r="BO42" s="13"/>
      <c r="BP42" s="13"/>
      <c r="BQ42" s="13"/>
      <c r="BR42" s="13"/>
      <c r="BS42" s="13"/>
      <c r="BU42" s="13">
        <v>-1.0141975000000001</v>
      </c>
      <c r="BV42" s="13">
        <v>-0.99999873500000003</v>
      </c>
      <c r="BW42" s="13">
        <v>-2.98599875271</v>
      </c>
      <c r="BX42" s="13">
        <v>-2.9441947701720599</v>
      </c>
      <c r="BY42" s="13">
        <v>-2.9029760433896508</v>
      </c>
      <c r="BZ42" s="13">
        <v>-2.8623343787821955</v>
      </c>
    </row>
    <row r="43" spans="1:79" x14ac:dyDescent="0.2">
      <c r="A43" s="3" t="s">
        <v>112</v>
      </c>
      <c r="B43" s="3" t="s">
        <v>113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AF43" s="13"/>
      <c r="AG43" s="16">
        <v>0</v>
      </c>
      <c r="AH43" s="14">
        <v>1</v>
      </c>
      <c r="AI43" s="14">
        <v>1</v>
      </c>
      <c r="AJ43" s="14">
        <v>1</v>
      </c>
      <c r="AK43" s="14">
        <v>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BN43" s="13"/>
      <c r="BO43" s="13"/>
      <c r="BP43" s="13"/>
      <c r="BQ43" s="13"/>
      <c r="BR43" s="13"/>
      <c r="BS43" s="13"/>
      <c r="BU43" s="13" t="s">
        <v>61</v>
      </c>
      <c r="BV43" s="13"/>
      <c r="BW43" s="13"/>
      <c r="BX43" s="13"/>
      <c r="BY43" s="13"/>
      <c r="BZ43" s="13"/>
    </row>
    <row r="44" spans="1:79" x14ac:dyDescent="0.2">
      <c r="A44" s="3"/>
      <c r="B44" s="3"/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23" t="s">
        <v>63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23" t="s">
        <v>43</v>
      </c>
      <c r="AH44" t="s">
        <v>96</v>
      </c>
      <c r="AI44" s="23" t="s">
        <v>44</v>
      </c>
      <c r="AJ44" t="s">
        <v>96</v>
      </c>
      <c r="AK44" s="23" t="s">
        <v>45</v>
      </c>
      <c r="AL44" s="3" t="s">
        <v>96</v>
      </c>
      <c r="AM44" s="11" t="s">
        <v>46</v>
      </c>
      <c r="AN44" t="s">
        <v>96</v>
      </c>
      <c r="AO44" s="11" t="s">
        <v>145</v>
      </c>
      <c r="AQ44" s="13"/>
      <c r="AS44" s="13"/>
      <c r="AX44" s="13"/>
      <c r="AY44" s="13"/>
      <c r="AZ44" s="13"/>
      <c r="BA44" s="13"/>
      <c r="BB44" s="11" t="s">
        <v>89</v>
      </c>
      <c r="BN44" s="13"/>
      <c r="BO44" s="13"/>
      <c r="BP44" s="13"/>
      <c r="BQ44" s="13"/>
      <c r="BR44" s="13"/>
      <c r="BS44" s="13"/>
      <c r="BU44" s="13" cm="1">
        <f t="array" ref="BU44:CA44">TRANSPOSE(AM53:AM59-T45:T51)</f>
        <v>-5.3333332999999996</v>
      </c>
      <c r="BV44" s="13">
        <v>0</v>
      </c>
      <c r="BW44" s="13">
        <v>-1.8666666999999999</v>
      </c>
      <c r="BX44" s="13">
        <v>0</v>
      </c>
      <c r="BY44" s="13">
        <v>0</v>
      </c>
      <c r="BZ44" s="13">
        <v>0</v>
      </c>
      <c r="CA44">
        <v>0</v>
      </c>
    </row>
    <row r="45" spans="1:79" x14ac:dyDescent="0.2">
      <c r="A45" s="3" t="s">
        <v>1</v>
      </c>
      <c r="B45" s="3" t="s">
        <v>4</v>
      </c>
      <c r="C45" s="3"/>
      <c r="D45" s="3"/>
      <c r="E45" s="3"/>
      <c r="F45" s="3"/>
      <c r="G45" s="3" t="s">
        <v>64</v>
      </c>
      <c r="H45" s="10"/>
      <c r="I45" s="3"/>
      <c r="J45" s="3"/>
      <c r="K45" s="3"/>
      <c r="L45" s="3"/>
      <c r="M45" s="3"/>
      <c r="N45" s="3"/>
      <c r="O45" s="3"/>
      <c r="P45" s="3"/>
      <c r="Q45" s="22">
        <v>0.9</v>
      </c>
      <c r="R45" s="22">
        <v>8.9293896000000004</v>
      </c>
      <c r="S45" s="22">
        <v>0</v>
      </c>
      <c r="T45" s="22">
        <v>5.3333332999999996</v>
      </c>
      <c r="U45" s="22">
        <v>0</v>
      </c>
      <c r="V45" s="22">
        <v>5.9858025000000001</v>
      </c>
      <c r="W45" s="22">
        <v>0</v>
      </c>
      <c r="X45" s="22">
        <v>0</v>
      </c>
      <c r="Y45" s="22">
        <v>0</v>
      </c>
      <c r="Z45" s="22">
        <v>1.0141975000000001</v>
      </c>
      <c r="AA45" s="22">
        <v>5</v>
      </c>
      <c r="AB45" s="22">
        <v>0</v>
      </c>
      <c r="AC45" s="22">
        <v>0</v>
      </c>
      <c r="AD45" s="22">
        <v>0.5</v>
      </c>
      <c r="AE45" s="22">
        <v>0.11421784</v>
      </c>
      <c r="AF45" s="13"/>
      <c r="AG45" s="14">
        <v>0.1</v>
      </c>
      <c r="AH45" s="14">
        <v>0</v>
      </c>
      <c r="AI45" s="14">
        <v>0.9</v>
      </c>
      <c r="AJ45" s="47">
        <v>0.99</v>
      </c>
      <c r="AK45" s="14">
        <v>0.5</v>
      </c>
      <c r="AL45" s="14">
        <v>0.5</v>
      </c>
      <c r="AM45" s="14">
        <v>0.6</v>
      </c>
      <c r="AN45" s="14">
        <v>1</v>
      </c>
      <c r="AO45" s="14">
        <v>-0.6</v>
      </c>
      <c r="AQ45" s="13"/>
      <c r="AS45" s="13"/>
      <c r="AX45" s="13"/>
      <c r="AY45" s="13"/>
      <c r="AZ45" s="13"/>
      <c r="BA45" s="13"/>
      <c r="BB45" s="12">
        <v>1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N45" s="13"/>
      <c r="BO45" s="13"/>
      <c r="BP45" s="13"/>
      <c r="BQ45" s="13"/>
      <c r="BR45" s="13"/>
      <c r="BS45" s="13"/>
      <c r="BU45" s="13" t="e" cm="1">
        <f t="array" ref="BU45:CA45">TRANSPOSE(#REF!-Z45:Z51)</f>
        <v>#REF!</v>
      </c>
      <c r="BV45" s="13" t="e">
        <v>#REF!</v>
      </c>
      <c r="BW45" s="13" t="e">
        <v>#REF!</v>
      </c>
      <c r="BX45" s="13" t="e">
        <v>#REF!</v>
      </c>
      <c r="BY45" s="13" t="e">
        <v>#REF!</v>
      </c>
      <c r="BZ45" s="13" t="e">
        <v>#REF!</v>
      </c>
      <c r="CA45" t="e">
        <v>#REF!</v>
      </c>
    </row>
    <row r="46" spans="1:79" x14ac:dyDescent="0.2">
      <c r="A46" s="3" t="s">
        <v>1</v>
      </c>
      <c r="B46" s="3" t="s">
        <v>5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22">
        <v>1.8</v>
      </c>
      <c r="R46" s="22">
        <v>7.4777778000000001</v>
      </c>
      <c r="S46" s="22">
        <v>0</v>
      </c>
      <c r="T46" s="22">
        <v>0</v>
      </c>
      <c r="U46" s="22">
        <v>0</v>
      </c>
      <c r="V46" s="22">
        <v>4.5999999999999996</v>
      </c>
      <c r="W46" s="22">
        <v>0</v>
      </c>
      <c r="X46" s="22">
        <v>0</v>
      </c>
      <c r="Y46" s="22">
        <v>0</v>
      </c>
      <c r="Z46" s="22">
        <v>0</v>
      </c>
      <c r="AA46" s="22">
        <v>3</v>
      </c>
      <c r="AB46" s="22">
        <v>0</v>
      </c>
      <c r="AC46" s="22">
        <v>0</v>
      </c>
      <c r="AD46" s="22">
        <v>1</v>
      </c>
      <c r="AE46" s="22">
        <v>0.22843567000000001</v>
      </c>
      <c r="AF46" s="13"/>
      <c r="AG46" s="14">
        <v>0.1</v>
      </c>
      <c r="AH46" s="14">
        <v>0</v>
      </c>
      <c r="AI46" s="14">
        <v>0.9</v>
      </c>
      <c r="AJ46" s="47">
        <v>0.99</v>
      </c>
      <c r="AK46" s="14">
        <v>0.5</v>
      </c>
      <c r="AL46" s="14">
        <v>0.5</v>
      </c>
      <c r="AM46" s="14">
        <v>0.6</v>
      </c>
      <c r="AN46" s="14">
        <v>1</v>
      </c>
      <c r="AO46" s="14">
        <v>-0.6</v>
      </c>
      <c r="AQ46" s="13"/>
      <c r="AS46" s="13"/>
      <c r="AX46" s="13"/>
      <c r="AY46" s="13"/>
      <c r="AZ46" s="13"/>
      <c r="BA46" s="13"/>
      <c r="BB46" s="12">
        <f>BB45*$AV$37</f>
        <v>0.98599999999999999</v>
      </c>
      <c r="BC46" s="12">
        <v>1</v>
      </c>
      <c r="BD46" s="12">
        <v>0</v>
      </c>
      <c r="BE46" s="12">
        <v>0</v>
      </c>
      <c r="BF46" s="12">
        <v>0</v>
      </c>
      <c r="BG46" s="12">
        <v>0</v>
      </c>
      <c r="BN46" s="13"/>
      <c r="BO46" s="13"/>
      <c r="BP46" s="13"/>
      <c r="BQ46" s="13"/>
      <c r="BR46" s="13"/>
      <c r="BS46" s="13"/>
      <c r="BT46" s="13"/>
      <c r="BU46" s="13" t="s">
        <v>62</v>
      </c>
      <c r="BV46" s="13"/>
      <c r="BW46" s="13"/>
      <c r="BX46" s="13"/>
      <c r="BY46" s="13"/>
      <c r="BZ46" s="13"/>
    </row>
    <row r="47" spans="1:79" x14ac:dyDescent="0.2">
      <c r="A47" s="3" t="s">
        <v>1</v>
      </c>
      <c r="B47" s="3" t="s">
        <v>6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22">
        <v>0.9</v>
      </c>
      <c r="R47" s="22">
        <v>12.4</v>
      </c>
      <c r="S47" s="22">
        <v>0</v>
      </c>
      <c r="T47" s="22">
        <v>1.8666666999999999</v>
      </c>
      <c r="U47" s="22">
        <v>0</v>
      </c>
      <c r="V47" s="22">
        <v>6</v>
      </c>
      <c r="W47" s="22">
        <v>0</v>
      </c>
      <c r="X47" s="22">
        <v>0</v>
      </c>
      <c r="Y47" s="22">
        <v>0</v>
      </c>
      <c r="Z47" s="22">
        <v>2</v>
      </c>
      <c r="AA47" s="22">
        <v>5</v>
      </c>
      <c r="AB47" s="22">
        <v>0</v>
      </c>
      <c r="AC47" s="22">
        <v>0</v>
      </c>
      <c r="AD47" s="22">
        <v>2</v>
      </c>
      <c r="AE47" s="22">
        <v>0.45687135000000001</v>
      </c>
      <c r="AF47" s="13"/>
      <c r="AG47" s="14">
        <v>0.1</v>
      </c>
      <c r="AH47" s="14">
        <v>0</v>
      </c>
      <c r="AI47" s="14">
        <v>0.9</v>
      </c>
      <c r="AJ47" s="47">
        <v>0.99</v>
      </c>
      <c r="AK47" s="14">
        <v>0.5</v>
      </c>
      <c r="AL47" s="14">
        <v>0.5</v>
      </c>
      <c r="AM47" s="14">
        <v>0.6</v>
      </c>
      <c r="AN47" s="14">
        <v>1</v>
      </c>
      <c r="AO47" s="14">
        <v>-0.6</v>
      </c>
      <c r="AQ47" s="13"/>
      <c r="AS47" s="13"/>
      <c r="AX47" s="13"/>
      <c r="AY47" s="13"/>
      <c r="AZ47" s="13"/>
      <c r="BA47" s="13"/>
      <c r="BB47" s="12">
        <f>BB46*$AV$37</f>
        <v>0.97219599999999995</v>
      </c>
      <c r="BC47" s="12">
        <f>BC46*$AV$37</f>
        <v>0.98599999999999999</v>
      </c>
      <c r="BD47" s="12">
        <v>1</v>
      </c>
      <c r="BE47" s="12">
        <v>0</v>
      </c>
      <c r="BF47" s="12">
        <v>0</v>
      </c>
      <c r="BG47" s="12">
        <v>0</v>
      </c>
      <c r="BT47" s="13"/>
      <c r="BU47" s="13" t="e" cm="1">
        <f t="array" ref="BU47:CA47">TRANSPOSE(-#REF!+T45:T51)</f>
        <v>#REF!</v>
      </c>
      <c r="BV47" s="13" t="e">
        <v>#REF!</v>
      </c>
      <c r="BW47" s="13" t="e">
        <v>#REF!</v>
      </c>
      <c r="BX47" s="13" t="e">
        <v>#REF!</v>
      </c>
      <c r="BY47" s="13" t="e">
        <v>#REF!</v>
      </c>
      <c r="BZ47" s="13" t="e">
        <v>#REF!</v>
      </c>
      <c r="CA47" t="e">
        <v>#REF!</v>
      </c>
    </row>
    <row r="48" spans="1:79" x14ac:dyDescent="0.2">
      <c r="A48" s="3" t="s">
        <v>2</v>
      </c>
      <c r="B48" s="3" t="s">
        <v>4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22">
        <v>1.8</v>
      </c>
      <c r="R48" s="22">
        <v>11.9</v>
      </c>
      <c r="S48" s="22">
        <v>0</v>
      </c>
      <c r="T48" s="22">
        <v>0</v>
      </c>
      <c r="U48" s="22">
        <v>0</v>
      </c>
      <c r="V48" s="22">
        <v>0</v>
      </c>
      <c r="W48" s="22">
        <v>1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0.5</v>
      </c>
      <c r="AE48" s="22">
        <v>0.11421784</v>
      </c>
      <c r="AF48" s="13"/>
      <c r="AG48" s="14">
        <v>0.1</v>
      </c>
      <c r="AH48" s="14">
        <v>0</v>
      </c>
      <c r="AI48" s="14">
        <v>0.9</v>
      </c>
      <c r="AJ48" s="47">
        <v>0.99</v>
      </c>
      <c r="AK48" s="14">
        <v>0.5</v>
      </c>
      <c r="AL48" s="14">
        <v>0.5</v>
      </c>
      <c r="AM48" s="14">
        <v>0.6</v>
      </c>
      <c r="AN48" s="14">
        <v>1</v>
      </c>
      <c r="AO48" s="14">
        <v>-0.6</v>
      </c>
      <c r="AQ48" s="13"/>
      <c r="AS48" s="13"/>
      <c r="AX48" s="13"/>
      <c r="AY48" s="13"/>
      <c r="AZ48" s="13"/>
      <c r="BA48" s="13"/>
      <c r="BB48" s="12">
        <f>BB47*$AV$37</f>
        <v>0.95858525599999989</v>
      </c>
      <c r="BC48" s="12">
        <f>BC47*$AV$37</f>
        <v>0.97219599999999995</v>
      </c>
      <c r="BD48" s="12">
        <f>BD47*$AV$37</f>
        <v>0.98599999999999999</v>
      </c>
      <c r="BE48" s="12">
        <v>1</v>
      </c>
      <c r="BF48" s="12">
        <v>0</v>
      </c>
      <c r="BG48" s="12">
        <v>0</v>
      </c>
      <c r="BT48" s="13"/>
      <c r="BU48" s="13" t="e" cm="1">
        <f t="array" ref="BU48:CA48">TRANSPOSE(-#REF!+Z45:Z51)</f>
        <v>#REF!</v>
      </c>
      <c r="BV48" s="13" t="e">
        <v>#REF!</v>
      </c>
      <c r="BW48" s="13" t="e">
        <v>#REF!</v>
      </c>
      <c r="BX48" s="13" t="e">
        <v>#REF!</v>
      </c>
      <c r="BY48" s="13" t="e">
        <v>#REF!</v>
      </c>
      <c r="BZ48" s="13" t="e">
        <v>#REF!</v>
      </c>
      <c r="CA48" t="e">
        <v>#REF!</v>
      </c>
    </row>
    <row r="49" spans="1:84" x14ac:dyDescent="0.2">
      <c r="A49" s="3" t="s">
        <v>2</v>
      </c>
      <c r="B49" s="3" t="s">
        <v>5</v>
      </c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22">
        <v>2.7</v>
      </c>
      <c r="R49" s="22">
        <v>5.5</v>
      </c>
      <c r="S49" s="22">
        <v>0</v>
      </c>
      <c r="T49" s="22">
        <v>0</v>
      </c>
      <c r="U49" s="22">
        <v>0</v>
      </c>
      <c r="V49" s="22">
        <v>0</v>
      </c>
      <c r="W49" s="22">
        <v>1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1</v>
      </c>
      <c r="AE49" s="22">
        <v>0.22843567000000001</v>
      </c>
      <c r="AF49" s="13"/>
      <c r="AG49" s="14">
        <v>0.1</v>
      </c>
      <c r="AH49" s="14">
        <v>0</v>
      </c>
      <c r="AI49" s="14">
        <v>0.9</v>
      </c>
      <c r="AJ49" s="47">
        <v>0.99</v>
      </c>
      <c r="AK49" s="14">
        <v>0.5</v>
      </c>
      <c r="AL49" s="14">
        <v>0.5</v>
      </c>
      <c r="AM49" s="14">
        <v>0.6</v>
      </c>
      <c r="AN49" s="14">
        <v>1</v>
      </c>
      <c r="AO49" s="14">
        <v>-0.6</v>
      </c>
      <c r="AQ49" s="13"/>
      <c r="AS49" s="13"/>
      <c r="AX49" s="13"/>
      <c r="AY49" s="13"/>
      <c r="AZ49" s="13"/>
      <c r="BA49" s="13"/>
      <c r="BB49" s="12">
        <f>BB48*$AV$37</f>
        <v>0.94516506241599985</v>
      </c>
      <c r="BC49" s="12">
        <f>BC48*$AV$37</f>
        <v>0.95858525599999989</v>
      </c>
      <c r="BD49" s="12">
        <f>BD48*$AV$37</f>
        <v>0.97219599999999995</v>
      </c>
      <c r="BE49" s="12">
        <f>BE48*$AV$37</f>
        <v>0.98599999999999999</v>
      </c>
      <c r="BF49" s="12">
        <v>1</v>
      </c>
      <c r="BG49" s="12">
        <v>0</v>
      </c>
      <c r="BT49" s="13"/>
      <c r="BU49" s="11" t="s">
        <v>107</v>
      </c>
    </row>
    <row r="50" spans="1:84" x14ac:dyDescent="0.2">
      <c r="A50" s="3" t="s">
        <v>2</v>
      </c>
      <c r="B50" s="3" t="s">
        <v>6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22">
        <v>1.8</v>
      </c>
      <c r="R50" s="22">
        <v>12.1</v>
      </c>
      <c r="S50" s="22">
        <v>0</v>
      </c>
      <c r="T50" s="22">
        <v>0</v>
      </c>
      <c r="U50" s="22">
        <v>0</v>
      </c>
      <c r="V50" s="22">
        <v>0</v>
      </c>
      <c r="W50" s="22">
        <v>2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2</v>
      </c>
      <c r="AE50" s="22">
        <v>0.45687135000000001</v>
      </c>
      <c r="AF50" s="13"/>
      <c r="AG50" s="14">
        <v>0.1</v>
      </c>
      <c r="AH50" s="14">
        <v>0</v>
      </c>
      <c r="AI50" s="14">
        <v>0.9</v>
      </c>
      <c r="AJ50" s="47">
        <v>0.99</v>
      </c>
      <c r="AK50" s="14">
        <v>0.5</v>
      </c>
      <c r="AL50" s="14">
        <v>0.5</v>
      </c>
      <c r="AM50" s="14">
        <v>0.6</v>
      </c>
      <c r="AN50" s="14">
        <v>1</v>
      </c>
      <c r="AO50" s="14">
        <v>-0.6</v>
      </c>
      <c r="AQ50" s="13"/>
      <c r="AS50" s="13"/>
      <c r="AX50" s="13"/>
      <c r="AY50" s="13"/>
      <c r="AZ50" s="13"/>
      <c r="BA50" s="13"/>
      <c r="BB50" s="12">
        <f>BB49*$AV$37</f>
        <v>0.93193275154217581</v>
      </c>
      <c r="BC50" s="12">
        <f>BC49*$AV$37</f>
        <v>0.94516506241599985</v>
      </c>
      <c r="BD50" s="12">
        <f>BD49*$AV$37</f>
        <v>0.95858525599999989</v>
      </c>
      <c r="BE50" s="12">
        <f>BE49*$AV$37</f>
        <v>0.97219599999999995</v>
      </c>
      <c r="BF50" s="12">
        <f>BF49*$AV$37</f>
        <v>0.98599999999999999</v>
      </c>
      <c r="BG50" s="12">
        <v>1</v>
      </c>
      <c r="BT50" s="13"/>
      <c r="BU50" t="e" cm="1">
        <f t="array" ref="BU50:BZ50">TRANSPOSE(AU53:AU58-_xlfn.ANCHORARRAY(AR45))</f>
        <v>#REF!</v>
      </c>
      <c r="BV50" t="e">
        <v>#REF!</v>
      </c>
      <c r="BW50" t="e">
        <v>#REF!</v>
      </c>
      <c r="BX50" t="e">
        <v>#REF!</v>
      </c>
      <c r="BY50" t="e">
        <v>#REF!</v>
      </c>
      <c r="BZ50" t="e">
        <v>#REF!</v>
      </c>
    </row>
    <row r="51" spans="1:84" x14ac:dyDescent="0.2">
      <c r="A51" s="3" t="s">
        <v>112</v>
      </c>
      <c r="B51" s="3" t="s">
        <v>113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22">
        <v>0</v>
      </c>
      <c r="R51" s="22">
        <v>12.4</v>
      </c>
      <c r="S51" s="22">
        <v>0</v>
      </c>
      <c r="T51" s="22">
        <v>0</v>
      </c>
      <c r="U51" s="22">
        <v>0</v>
      </c>
      <c r="V51" s="22">
        <v>0</v>
      </c>
      <c r="W51" s="22">
        <v>2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2</v>
      </c>
      <c r="AE51" s="22">
        <v>0.45687135000000001</v>
      </c>
      <c r="AF51" s="13"/>
      <c r="AM51" s="14">
        <v>0</v>
      </c>
      <c r="AN51" s="14">
        <v>0</v>
      </c>
      <c r="AO51" s="14">
        <v>-0.6</v>
      </c>
      <c r="BT51" s="13"/>
      <c r="BU51" s="11" t="s">
        <v>108</v>
      </c>
    </row>
    <row r="52" spans="1:84" x14ac:dyDescent="0.2">
      <c r="Q52" s="23" t="s">
        <v>65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23" t="s">
        <v>47</v>
      </c>
      <c r="AI52" s="11" t="s">
        <v>48</v>
      </c>
      <c r="AJ52" s="11"/>
      <c r="AK52" s="11" t="s">
        <v>105</v>
      </c>
      <c r="AM52" s="23" t="s">
        <v>49</v>
      </c>
      <c r="AO52" s="11" t="s">
        <v>144</v>
      </c>
      <c r="BT52" s="13"/>
      <c r="BU52" s="36" t="e" cm="1">
        <f t="array" ref="BU52:BZ52">TRANSPOSE(_xlfn.ANCHORARRAY(AR45)-AT53:AT58)</f>
        <v>#REF!</v>
      </c>
      <c r="BV52" t="e">
        <v>#REF!</v>
      </c>
      <c r="BW52" t="e">
        <v>#REF!</v>
      </c>
      <c r="BX52" t="e">
        <v>#REF!</v>
      </c>
      <c r="BY52" t="e">
        <v>#REF!</v>
      </c>
      <c r="BZ52" t="e">
        <v>#REF!</v>
      </c>
    </row>
    <row r="53" spans="1:84" x14ac:dyDescent="0.2">
      <c r="A53" s="3" t="s">
        <v>1</v>
      </c>
      <c r="B53" s="3" t="s">
        <v>4</v>
      </c>
      <c r="Q53" s="33" cm="1">
        <f t="array" ref="Q53:AE59">MMULT(Q45:AE51,_xlfn.MUNIT(15)*Q33:AE33)</f>
        <v>0</v>
      </c>
      <c r="R53" s="33">
        <v>1.3394084399999999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6.2819812000000003E-2</v>
      </c>
      <c r="AG53" s="33" cm="1">
        <f t="array" ref="AG53:AH58">AG45:AH50*$AQ$83:$AR$83</f>
        <v>0</v>
      </c>
      <c r="AH53" s="33">
        <v>0</v>
      </c>
      <c r="AI53" s="33" cm="1">
        <f t="array" ref="AI53:AJ58">AI45:AJ50*$AQ$83:$AR$83</f>
        <v>0</v>
      </c>
      <c r="AJ53" s="33">
        <v>0</v>
      </c>
      <c r="AK53" s="33" cm="1">
        <f t="array" ref="AK53:AL58">AK45:AL50*$AQ$83:$AR$83</f>
        <v>0</v>
      </c>
      <c r="AL53" s="33">
        <v>0</v>
      </c>
      <c r="AM53" s="33" cm="1">
        <f t="array" ref="AM53:AN59">AM45:AM51*$AQ$83:$AR$83</f>
        <v>0</v>
      </c>
      <c r="AN53">
        <v>0</v>
      </c>
    </row>
    <row r="54" spans="1:84" x14ac:dyDescent="0.2">
      <c r="A54" s="3" t="s">
        <v>1</v>
      </c>
      <c r="B54" s="3" t="s">
        <v>5</v>
      </c>
      <c r="Q54" s="33">
        <v>0</v>
      </c>
      <c r="R54" s="33">
        <v>1.12166667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0.12563961850000002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>
        <v>0</v>
      </c>
      <c r="BE54" s="13"/>
      <c r="BF54" s="13"/>
      <c r="BU54" s="11" t="s">
        <v>122</v>
      </c>
    </row>
    <row r="55" spans="1:84" x14ac:dyDescent="0.2">
      <c r="A55" s="3" t="s">
        <v>1</v>
      </c>
      <c r="B55" s="3" t="s">
        <v>6</v>
      </c>
      <c r="Q55" s="33">
        <v>0</v>
      </c>
      <c r="R55" s="33">
        <v>1.8599999999999999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0.2512792425</v>
      </c>
      <c r="AG55" s="33">
        <v>0</v>
      </c>
      <c r="AH55" s="33">
        <v>0</v>
      </c>
      <c r="AI55" s="33">
        <v>0</v>
      </c>
      <c r="AJ55" s="33">
        <v>0</v>
      </c>
      <c r="AK55" s="33">
        <v>0</v>
      </c>
      <c r="AL55" s="33">
        <v>0</v>
      </c>
      <c r="AM55" s="33">
        <v>0</v>
      </c>
      <c r="AN55">
        <v>0</v>
      </c>
      <c r="BF55" s="13"/>
      <c r="BU55" s="36" cm="1">
        <f t="array" ref="BU55:CA56">TRANSPOSE(_xlfn.ANCHORARRAY(V69)-V45:W51)</f>
        <v>-5.9858025000000001</v>
      </c>
      <c r="BV55">
        <v>-4.5999999999999996</v>
      </c>
      <c r="BW55">
        <v>-6</v>
      </c>
      <c r="BX55">
        <v>0</v>
      </c>
      <c r="BY55">
        <v>0</v>
      </c>
      <c r="BZ55">
        <v>0</v>
      </c>
      <c r="CA55">
        <v>0</v>
      </c>
    </row>
    <row r="56" spans="1:84" x14ac:dyDescent="0.2">
      <c r="A56" s="3" t="s">
        <v>2</v>
      </c>
      <c r="B56" s="3" t="s">
        <v>4</v>
      </c>
      <c r="Q56" s="33">
        <v>0</v>
      </c>
      <c r="R56" s="33">
        <v>1.7849999999999999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6.2819812000000003E-2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>
        <v>0</v>
      </c>
      <c r="BF56" s="13"/>
      <c r="BU56">
        <v>0</v>
      </c>
      <c r="BV56">
        <v>0</v>
      </c>
      <c r="BW56">
        <v>0</v>
      </c>
      <c r="BX56">
        <v>-1</v>
      </c>
      <c r="BY56">
        <v>-1</v>
      </c>
      <c r="BZ56">
        <v>-2</v>
      </c>
      <c r="CA56">
        <v>-2</v>
      </c>
    </row>
    <row r="57" spans="1:84" x14ac:dyDescent="0.2">
      <c r="A57" s="3" t="s">
        <v>2</v>
      </c>
      <c r="B57" s="3" t="s">
        <v>5</v>
      </c>
      <c r="J57" s="50" t="s">
        <v>110</v>
      </c>
      <c r="K57" s="50"/>
      <c r="L57" s="50"/>
      <c r="M57" s="50"/>
      <c r="N57" s="50"/>
      <c r="O57" s="50"/>
      <c r="P57" s="50"/>
      <c r="Q57" s="33">
        <v>0</v>
      </c>
      <c r="R57" s="33">
        <v>0.82499999999999996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0.12563961850000002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>
        <v>0</v>
      </c>
      <c r="BF57" s="13"/>
    </row>
    <row r="58" spans="1:84" x14ac:dyDescent="0.2">
      <c r="A58" s="3" t="s">
        <v>2</v>
      </c>
      <c r="B58" s="3" t="s">
        <v>6</v>
      </c>
      <c r="C58" s="3"/>
      <c r="D58" s="3"/>
      <c r="E58" s="3"/>
      <c r="F58" s="3"/>
      <c r="G58" s="3"/>
      <c r="H58" s="10"/>
      <c r="I58" t="s">
        <v>1</v>
      </c>
      <c r="J58" t="s">
        <v>2</v>
      </c>
      <c r="K58" t="s">
        <v>112</v>
      </c>
      <c r="L58" s="3"/>
      <c r="M58" s="3"/>
      <c r="N58" s="3"/>
      <c r="O58" s="3"/>
      <c r="P58" s="3"/>
      <c r="Q58" s="33">
        <v>0</v>
      </c>
      <c r="R58" s="33">
        <v>1.8149999999999999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0.2512792425</v>
      </c>
      <c r="AG58" s="34">
        <v>0</v>
      </c>
      <c r="AH58" s="33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>
        <v>0</v>
      </c>
      <c r="AQ58" s="13"/>
      <c r="AR58" s="13"/>
      <c r="BF58" s="13"/>
      <c r="BU58" t="s">
        <v>134</v>
      </c>
    </row>
    <row r="59" spans="1:84" x14ac:dyDescent="0.2">
      <c r="A59" s="3" t="s">
        <v>112</v>
      </c>
      <c r="B59" s="3" t="s">
        <v>113</v>
      </c>
      <c r="C59" s="3"/>
      <c r="D59" s="3"/>
      <c r="E59" s="3"/>
      <c r="F59" s="3"/>
      <c r="G59" s="3"/>
      <c r="H59" s="10"/>
      <c r="I59" s="14">
        <v>190</v>
      </c>
      <c r="J59" s="49">
        <f>365-I59</f>
        <v>175</v>
      </c>
      <c r="K59" s="49">
        <v>0</v>
      </c>
      <c r="L59" s="3"/>
      <c r="M59" s="3"/>
      <c r="N59" s="3"/>
      <c r="O59" s="3"/>
      <c r="P59" s="3"/>
      <c r="Q59">
        <v>0</v>
      </c>
      <c r="R59">
        <v>1.8599999999999999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0.2512792425</v>
      </c>
      <c r="AM59">
        <v>0</v>
      </c>
      <c r="AN59">
        <v>0</v>
      </c>
      <c r="AQ59" s="13"/>
      <c r="AR59" s="13"/>
      <c r="BF59" s="13"/>
      <c r="BT59" s="13" t="s">
        <v>135</v>
      </c>
      <c r="BU59" s="13" cm="1">
        <f t="array" ref="BU59:CF59">AG89:AR89*10000-_xlfn.ANCHORARRAY(AG83)</f>
        <v>0</v>
      </c>
      <c r="BV59">
        <v>-1.7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-6</v>
      </c>
      <c r="CD59">
        <v>0</v>
      </c>
      <c r="CE59">
        <v>0</v>
      </c>
      <c r="CF59">
        <v>0</v>
      </c>
    </row>
    <row r="60" spans="1:84" x14ac:dyDescent="0.2">
      <c r="I60" s="13"/>
      <c r="J60" s="13"/>
      <c r="AG60" s="11" t="s">
        <v>92</v>
      </c>
      <c r="BF60" s="13"/>
      <c r="BT60" s="13" t="s">
        <v>135</v>
      </c>
      <c r="BU60" s="13" cm="1">
        <f t="array" ref="BU60:CF60">_xlfn.ANCHORARRAY(AG83)-AG89:AR89</f>
        <v>0</v>
      </c>
      <c r="BV60">
        <v>1.7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</v>
      </c>
      <c r="CD60">
        <v>0</v>
      </c>
      <c r="CE60">
        <v>0</v>
      </c>
      <c r="CF60">
        <v>0</v>
      </c>
    </row>
    <row r="61" spans="1:84" x14ac:dyDescent="0.2">
      <c r="A61" s="3" t="s">
        <v>1</v>
      </c>
      <c r="B61" s="3" t="s">
        <v>4</v>
      </c>
      <c r="C61" s="3"/>
      <c r="D61" s="3"/>
      <c r="E61" s="3"/>
      <c r="F61" s="3"/>
      <c r="G61" s="3"/>
      <c r="H61" s="10"/>
      <c r="I61" s="13"/>
      <c r="J61" s="13"/>
      <c r="L61" s="3"/>
      <c r="M61" s="3"/>
      <c r="N61" s="3"/>
      <c r="O61" s="3"/>
      <c r="P61" s="3"/>
      <c r="V61" s="14">
        <v>0.7</v>
      </c>
      <c r="W61" s="14">
        <v>0</v>
      </c>
      <c r="X61" s="14"/>
      <c r="Y61" s="14"/>
      <c r="AG61" s="33" cm="1">
        <f t="array" ref="AG61:AP67">MMULT(AG37:AP43,_xlfn.MUNIT(10)*AG83:AP83)</f>
        <v>0</v>
      </c>
      <c r="AH61" s="34">
        <v>1.7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6</v>
      </c>
      <c r="AP61" s="34">
        <v>0</v>
      </c>
    </row>
    <row r="62" spans="1:84" x14ac:dyDescent="0.2">
      <c r="A62" s="3" t="s">
        <v>1</v>
      </c>
      <c r="B62" s="3" t="s">
        <v>5</v>
      </c>
      <c r="C62" s="3"/>
      <c r="D62" s="3"/>
      <c r="E62" s="3"/>
      <c r="F62" s="3"/>
      <c r="G62" s="3"/>
      <c r="H62" s="10"/>
      <c r="I62" t="s">
        <v>111</v>
      </c>
      <c r="L62" s="3"/>
      <c r="M62" s="3"/>
      <c r="N62" s="3"/>
      <c r="O62" s="3"/>
      <c r="P62" s="3"/>
      <c r="V62" s="14">
        <v>0.7</v>
      </c>
      <c r="W62" s="14">
        <v>0</v>
      </c>
      <c r="X62" s="14"/>
      <c r="Y62" s="14"/>
      <c r="AG62" s="34">
        <v>0</v>
      </c>
      <c r="AH62" s="34">
        <v>1.7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6</v>
      </c>
      <c r="AP62" s="34">
        <v>0</v>
      </c>
      <c r="BT62" s="13"/>
      <c r="BU62" s="13"/>
    </row>
    <row r="63" spans="1:84" x14ac:dyDescent="0.2">
      <c r="A63" s="3" t="s">
        <v>1</v>
      </c>
      <c r="B63" s="3" t="s">
        <v>6</v>
      </c>
      <c r="C63" s="3"/>
      <c r="D63" s="3"/>
      <c r="E63" s="3"/>
      <c r="F63" s="3"/>
      <c r="G63" s="3"/>
      <c r="H63" s="10"/>
      <c r="I63" s="12">
        <v>1</v>
      </c>
      <c r="J63" s="12">
        <v>0</v>
      </c>
      <c r="K63" s="12">
        <v>0</v>
      </c>
      <c r="L63" s="3"/>
      <c r="M63" s="3"/>
      <c r="N63" s="3"/>
      <c r="O63" s="3"/>
      <c r="P63" s="3"/>
      <c r="V63" s="14">
        <v>0.7</v>
      </c>
      <c r="W63" s="14">
        <v>0</v>
      </c>
      <c r="X63" s="14"/>
      <c r="Y63" s="14"/>
      <c r="AG63" s="34">
        <v>0</v>
      </c>
      <c r="AH63" s="34">
        <v>1.7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6</v>
      </c>
      <c r="AP63" s="34">
        <v>0</v>
      </c>
      <c r="BM63" s="11"/>
      <c r="BT63" s="13"/>
      <c r="BU63" s="13"/>
    </row>
    <row r="64" spans="1:84" x14ac:dyDescent="0.2">
      <c r="A64" s="3" t="s">
        <v>2</v>
      </c>
      <c r="B64" s="3" t="s">
        <v>4</v>
      </c>
      <c r="C64" s="3"/>
      <c r="D64" s="3"/>
      <c r="E64" s="3"/>
      <c r="F64" s="3"/>
      <c r="G64" s="3"/>
      <c r="H64" s="10"/>
      <c r="I64" s="12">
        <v>1</v>
      </c>
      <c r="J64" s="12">
        <v>0</v>
      </c>
      <c r="K64" s="12">
        <v>0</v>
      </c>
      <c r="L64" s="3"/>
      <c r="M64" s="3"/>
      <c r="N64" s="3"/>
      <c r="O64" s="3"/>
      <c r="P64" s="3"/>
      <c r="V64" s="14">
        <v>0</v>
      </c>
      <c r="W64" s="14">
        <v>1</v>
      </c>
      <c r="X64" s="14"/>
      <c r="Y64" s="14"/>
      <c r="AG64" s="34">
        <v>0</v>
      </c>
      <c r="AH64" s="34">
        <v>1.7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6</v>
      </c>
      <c r="AP64" s="34">
        <v>0</v>
      </c>
      <c r="BT64" s="13"/>
      <c r="BU64" s="13"/>
    </row>
    <row r="65" spans="1:73" x14ac:dyDescent="0.2">
      <c r="A65" s="3" t="s">
        <v>2</v>
      </c>
      <c r="B65" s="3" t="s">
        <v>5</v>
      </c>
      <c r="C65" s="3"/>
      <c r="D65" s="3"/>
      <c r="E65" s="3"/>
      <c r="F65" s="3"/>
      <c r="G65" s="3"/>
      <c r="H65" s="10"/>
      <c r="I65" s="12">
        <v>1</v>
      </c>
      <c r="J65" s="12">
        <v>0</v>
      </c>
      <c r="K65" s="12">
        <v>0</v>
      </c>
      <c r="L65" s="3"/>
      <c r="M65" s="3"/>
      <c r="N65" s="3"/>
      <c r="O65" s="3"/>
      <c r="P65" s="3"/>
      <c r="V65" s="14">
        <v>0</v>
      </c>
      <c r="W65" s="14">
        <v>1</v>
      </c>
      <c r="X65" s="14"/>
      <c r="Y65" s="14"/>
      <c r="AG65" s="34">
        <v>0</v>
      </c>
      <c r="AH65" s="34">
        <v>1.7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6</v>
      </c>
      <c r="AP65" s="34">
        <v>0</v>
      </c>
      <c r="BG65" s="13"/>
      <c r="BH65" s="13"/>
      <c r="BI65" s="13"/>
      <c r="BJ65" s="13"/>
      <c r="BL65" s="13"/>
      <c r="BM65" s="13"/>
      <c r="BT65" s="13"/>
      <c r="BU65" s="13"/>
    </row>
    <row r="66" spans="1:73" x14ac:dyDescent="0.2">
      <c r="A66" s="3" t="s">
        <v>2</v>
      </c>
      <c r="B66" s="3" t="s">
        <v>6</v>
      </c>
      <c r="C66" s="3"/>
      <c r="D66" s="3"/>
      <c r="E66" s="3"/>
      <c r="F66" s="3"/>
      <c r="G66" s="3"/>
      <c r="H66" s="10"/>
      <c r="I66" s="12">
        <v>0</v>
      </c>
      <c r="J66" s="12">
        <v>1</v>
      </c>
      <c r="K66" s="12">
        <v>0</v>
      </c>
      <c r="L66" s="3"/>
      <c r="M66" s="3"/>
      <c r="N66" s="3"/>
      <c r="O66" s="3"/>
      <c r="P66" s="3"/>
      <c r="V66" s="14">
        <v>0</v>
      </c>
      <c r="W66" s="14">
        <v>1</v>
      </c>
      <c r="X66" s="14"/>
      <c r="Y66" s="14"/>
      <c r="AG66" s="34">
        <v>0</v>
      </c>
      <c r="AH66" s="34">
        <v>1.7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6</v>
      </c>
      <c r="AP66" s="34">
        <v>0</v>
      </c>
      <c r="BG66" s="13"/>
      <c r="BH66" s="13"/>
      <c r="BI66" s="13"/>
      <c r="BJ66" s="13"/>
      <c r="BL66" s="13"/>
      <c r="BM66" s="13"/>
      <c r="BT66" s="13"/>
      <c r="BU66" s="13"/>
    </row>
    <row r="67" spans="1:73" x14ac:dyDescent="0.2">
      <c r="A67" s="3" t="s">
        <v>112</v>
      </c>
      <c r="B67" s="3" t="s">
        <v>113</v>
      </c>
      <c r="C67" s="3"/>
      <c r="D67" s="3"/>
      <c r="E67" s="3"/>
      <c r="F67" s="3"/>
      <c r="G67" s="3"/>
      <c r="H67" s="10"/>
      <c r="I67" s="12">
        <v>0</v>
      </c>
      <c r="J67" s="12">
        <v>1</v>
      </c>
      <c r="K67" s="12">
        <v>0</v>
      </c>
      <c r="L67" s="3"/>
      <c r="M67" s="3"/>
      <c r="N67" s="3"/>
      <c r="O67" s="3"/>
      <c r="P67" s="3"/>
      <c r="V67" s="14">
        <v>0</v>
      </c>
      <c r="W67" s="14">
        <v>1</v>
      </c>
      <c r="X67" s="14"/>
      <c r="Y67" s="14"/>
      <c r="AG67" s="34">
        <v>0</v>
      </c>
      <c r="AH67" s="34">
        <v>1.7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6</v>
      </c>
      <c r="AP67" s="34">
        <v>0</v>
      </c>
      <c r="BG67" s="13"/>
      <c r="BH67" s="13"/>
      <c r="BI67" s="13"/>
      <c r="BJ67" s="13"/>
      <c r="BL67" s="13"/>
      <c r="BM67" s="13"/>
      <c r="BT67" s="13"/>
      <c r="BU67" s="13"/>
    </row>
    <row r="68" spans="1:73" x14ac:dyDescent="0.2">
      <c r="D68" s="3"/>
      <c r="E68" s="3"/>
      <c r="F68" s="3"/>
      <c r="G68" s="3"/>
      <c r="H68" s="10"/>
      <c r="I68" s="12">
        <v>0</v>
      </c>
      <c r="J68" s="12">
        <v>1</v>
      </c>
      <c r="K68" s="12">
        <v>0</v>
      </c>
      <c r="L68" s="3"/>
      <c r="M68" s="3"/>
      <c r="N68" s="3"/>
      <c r="O68" s="3"/>
      <c r="P68" s="3"/>
      <c r="Q68" s="11" t="s">
        <v>119</v>
      </c>
      <c r="AG68" t="s">
        <v>84</v>
      </c>
      <c r="BM68" s="13"/>
      <c r="BT68" s="13"/>
      <c r="BU68" s="13"/>
    </row>
    <row r="69" spans="1:73" x14ac:dyDescent="0.2">
      <c r="A69" s="3" t="s">
        <v>1</v>
      </c>
      <c r="B69" s="3" t="s">
        <v>4</v>
      </c>
      <c r="C69" s="3"/>
      <c r="D69" s="3"/>
      <c r="E69" s="3"/>
      <c r="F69" s="3"/>
      <c r="G69" s="3"/>
      <c r="H69" s="10"/>
      <c r="I69" s="12">
        <v>0</v>
      </c>
      <c r="J69" s="12">
        <v>0</v>
      </c>
      <c r="K69" s="12">
        <v>1</v>
      </c>
      <c r="L69" s="3"/>
      <c r="M69" s="3"/>
      <c r="N69" s="3"/>
      <c r="O69" s="3"/>
      <c r="P69" s="3"/>
      <c r="V69" s="51" cm="1">
        <f t="array" ref="V69:W75">V61:W67*V83:W83</f>
        <v>0</v>
      </c>
      <c r="W69" s="34">
        <v>0</v>
      </c>
      <c r="X69" s="34"/>
      <c r="Y69" s="34"/>
      <c r="AG69" s="40" cm="1">
        <f t="array" ref="AG69:AR75">MMULT(Q45:AE51,AG17:AR31)</f>
        <v>0.9</v>
      </c>
      <c r="AH69" s="24">
        <v>8.9293896000000004</v>
      </c>
      <c r="AI69" s="24">
        <v>0</v>
      </c>
      <c r="AJ69" s="24">
        <v>5.9858025000000001</v>
      </c>
      <c r="AK69" s="24">
        <v>0</v>
      </c>
      <c r="AL69" s="24">
        <v>5</v>
      </c>
      <c r="AM69" s="24">
        <v>0</v>
      </c>
      <c r="AN69" s="24">
        <v>0</v>
      </c>
      <c r="AO69" s="24">
        <v>0.5</v>
      </c>
      <c r="AP69" s="24">
        <v>0.11421784</v>
      </c>
      <c r="AQ69" s="24">
        <v>5.3333332999999996</v>
      </c>
      <c r="AR69" s="25">
        <v>1.0141975000000001</v>
      </c>
      <c r="BN69" s="13"/>
      <c r="BO69" s="13"/>
      <c r="BP69" s="13"/>
      <c r="BQ69" s="13"/>
      <c r="BR69" s="13"/>
      <c r="BS69" s="13"/>
      <c r="BT69" s="13"/>
      <c r="BU69" s="13"/>
    </row>
    <row r="70" spans="1:73" x14ac:dyDescent="0.2">
      <c r="A70" s="3" t="s">
        <v>1</v>
      </c>
      <c r="B70" s="3" t="s">
        <v>5</v>
      </c>
      <c r="C70" s="3"/>
      <c r="D70" s="3"/>
      <c r="E70" s="3"/>
      <c r="F70" s="3"/>
      <c r="G70" s="3"/>
      <c r="H70" s="10"/>
      <c r="I70" s="3"/>
      <c r="J70" s="3"/>
      <c r="K70" s="3"/>
      <c r="L70" s="3"/>
      <c r="M70" s="3"/>
      <c r="N70" s="3"/>
      <c r="O70" s="3"/>
      <c r="P70" s="3"/>
      <c r="V70" s="34">
        <v>0</v>
      </c>
      <c r="W70" s="34">
        <v>0</v>
      </c>
      <c r="X70" s="34"/>
      <c r="Y70" s="34"/>
      <c r="AG70" s="26">
        <v>1.8</v>
      </c>
      <c r="AH70">
        <v>7.4777778000000001</v>
      </c>
      <c r="AI70">
        <v>0</v>
      </c>
      <c r="AJ70">
        <v>4.5999999999999996</v>
      </c>
      <c r="AK70">
        <v>0</v>
      </c>
      <c r="AL70">
        <v>3</v>
      </c>
      <c r="AM70">
        <v>0</v>
      </c>
      <c r="AN70">
        <v>0</v>
      </c>
      <c r="AO70">
        <v>1</v>
      </c>
      <c r="AP70">
        <v>0.22843567000000001</v>
      </c>
      <c r="AQ70">
        <v>0</v>
      </c>
      <c r="AR70" s="27">
        <v>0</v>
      </c>
      <c r="BN70" s="13"/>
      <c r="BO70" s="13"/>
      <c r="BP70" s="13"/>
      <c r="BQ70" s="13"/>
      <c r="BR70" s="13"/>
      <c r="BS70" s="13"/>
      <c r="BT70" s="13"/>
      <c r="BU70" s="13"/>
    </row>
    <row r="71" spans="1:73" x14ac:dyDescent="0.2">
      <c r="A71" s="3" t="s">
        <v>1</v>
      </c>
      <c r="B71" s="3" t="s">
        <v>6</v>
      </c>
      <c r="C71" s="3"/>
      <c r="D71" s="3"/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V71" s="34">
        <v>0</v>
      </c>
      <c r="W71" s="34">
        <v>0</v>
      </c>
      <c r="X71" s="34"/>
      <c r="Y71" s="34"/>
      <c r="AG71" s="26">
        <v>0.9</v>
      </c>
      <c r="AH71">
        <v>12.4</v>
      </c>
      <c r="AI71">
        <v>0</v>
      </c>
      <c r="AJ71">
        <v>6</v>
      </c>
      <c r="AK71">
        <v>0</v>
      </c>
      <c r="AL71">
        <v>5</v>
      </c>
      <c r="AM71">
        <v>0</v>
      </c>
      <c r="AN71">
        <v>0</v>
      </c>
      <c r="AO71">
        <v>2</v>
      </c>
      <c r="AP71">
        <v>0.45687135000000001</v>
      </c>
      <c r="AQ71">
        <v>1.8666666999999999</v>
      </c>
      <c r="AR71" s="27">
        <v>2</v>
      </c>
      <c r="BN71" s="13"/>
      <c r="BO71" s="13"/>
      <c r="BP71" s="13"/>
      <c r="BQ71" s="13"/>
      <c r="BR71" s="13"/>
      <c r="BS71" s="13"/>
      <c r="BT71" s="13"/>
      <c r="BU71" s="13"/>
    </row>
    <row r="72" spans="1:73" x14ac:dyDescent="0.2">
      <c r="A72" s="3" t="s">
        <v>2</v>
      </c>
      <c r="B72" s="3" t="s">
        <v>4</v>
      </c>
      <c r="C72" s="3"/>
      <c r="D72" s="3"/>
      <c r="E72" s="3"/>
      <c r="F72" s="3"/>
      <c r="G72" s="3"/>
      <c r="H72" s="10"/>
      <c r="I72" s="3"/>
      <c r="J72" s="3"/>
      <c r="K72" s="3"/>
      <c r="L72" s="3"/>
      <c r="M72" s="3"/>
      <c r="N72" s="3"/>
      <c r="O72" s="3"/>
      <c r="P72" s="3"/>
      <c r="V72" s="34">
        <v>0</v>
      </c>
      <c r="W72" s="34">
        <v>0</v>
      </c>
      <c r="X72" s="34"/>
      <c r="Y72" s="34"/>
      <c r="AG72" s="26">
        <v>1.8</v>
      </c>
      <c r="AH72">
        <v>11.9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0.5</v>
      </c>
      <c r="AP72">
        <v>0.11421784</v>
      </c>
      <c r="AQ72">
        <v>0</v>
      </c>
      <c r="AR72" s="27">
        <v>0</v>
      </c>
      <c r="BN72" s="13"/>
      <c r="BO72" s="13"/>
      <c r="BP72" s="13"/>
      <c r="BQ72" s="13"/>
      <c r="BR72" s="13"/>
      <c r="BS72" s="13"/>
      <c r="BT72" s="13"/>
      <c r="BU72" s="13"/>
    </row>
    <row r="73" spans="1:73" x14ac:dyDescent="0.2">
      <c r="A73" s="3" t="s">
        <v>2</v>
      </c>
      <c r="B73" s="3" t="s">
        <v>5</v>
      </c>
      <c r="C73" s="3"/>
      <c r="D73" s="3"/>
      <c r="E73" s="3"/>
      <c r="F73" s="3"/>
      <c r="G73" s="3"/>
      <c r="H73" s="10"/>
      <c r="I73" s="3"/>
      <c r="J73" s="3"/>
      <c r="K73" s="3"/>
      <c r="L73" s="3"/>
      <c r="M73" s="3"/>
      <c r="N73" s="3"/>
      <c r="O73" s="3"/>
      <c r="P73" s="3"/>
      <c r="V73" s="34">
        <v>0</v>
      </c>
      <c r="W73" s="34">
        <v>0</v>
      </c>
      <c r="X73" s="34"/>
      <c r="Y73" s="34"/>
      <c r="AG73" s="26">
        <v>2.7</v>
      </c>
      <c r="AH73">
        <v>5.5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0.22843567000000001</v>
      </c>
      <c r="AQ73">
        <v>0</v>
      </c>
      <c r="AR73" s="27">
        <v>0</v>
      </c>
    </row>
    <row r="74" spans="1:73" x14ac:dyDescent="0.2">
      <c r="A74" s="3" t="s">
        <v>2</v>
      </c>
      <c r="B74" s="3" t="s">
        <v>6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V74" s="34">
        <v>0</v>
      </c>
      <c r="W74" s="34">
        <v>0</v>
      </c>
      <c r="X74" s="34"/>
      <c r="Y74" s="34"/>
      <c r="AG74" s="28">
        <v>1.8</v>
      </c>
      <c r="AH74" s="7">
        <v>12.1</v>
      </c>
      <c r="AI74" s="7">
        <v>0</v>
      </c>
      <c r="AJ74" s="7">
        <v>2</v>
      </c>
      <c r="AK74" s="7">
        <v>0</v>
      </c>
      <c r="AL74" s="7">
        <v>0</v>
      </c>
      <c r="AM74" s="7">
        <v>0</v>
      </c>
      <c r="AN74" s="7">
        <v>0</v>
      </c>
      <c r="AO74" s="7">
        <v>2</v>
      </c>
      <c r="AP74" s="7">
        <v>0.45687135000000001</v>
      </c>
      <c r="AQ74" s="7">
        <v>0</v>
      </c>
      <c r="AR74" s="29">
        <v>0</v>
      </c>
    </row>
    <row r="75" spans="1:73" x14ac:dyDescent="0.2">
      <c r="A75" s="3" t="s">
        <v>112</v>
      </c>
      <c r="B75" s="3" t="s">
        <v>113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V75">
        <v>0</v>
      </c>
      <c r="W75">
        <v>0</v>
      </c>
      <c r="AG75" s="28">
        <v>0</v>
      </c>
      <c r="AH75" s="7">
        <v>12.4</v>
      </c>
      <c r="AI75" s="7">
        <v>0</v>
      </c>
      <c r="AJ75" s="7">
        <v>2</v>
      </c>
      <c r="AK75" s="7">
        <v>0</v>
      </c>
      <c r="AL75" s="7">
        <v>0</v>
      </c>
      <c r="AM75" s="7">
        <v>0</v>
      </c>
      <c r="AN75" s="7">
        <v>0</v>
      </c>
      <c r="AO75" s="7">
        <v>2</v>
      </c>
      <c r="AP75" s="7">
        <v>0.45687135000000001</v>
      </c>
      <c r="AQ75" s="7">
        <v>0</v>
      </c>
      <c r="AR75" s="29">
        <v>0</v>
      </c>
    </row>
    <row r="76" spans="1:73" x14ac:dyDescent="0.2">
      <c r="A76" s="3"/>
      <c r="B76" s="3"/>
      <c r="C76" s="3"/>
      <c r="D76" s="3"/>
      <c r="E76" s="3"/>
      <c r="F76" s="3"/>
      <c r="G76" s="3"/>
      <c r="H76" s="10" t="s">
        <v>130</v>
      </c>
      <c r="I76" s="3"/>
      <c r="J76" s="3" t="s">
        <v>129</v>
      </c>
      <c r="K76" s="3"/>
      <c r="L76" s="3"/>
      <c r="M76" s="3"/>
      <c r="N76" s="3"/>
      <c r="O76" s="3"/>
      <c r="P76" s="3"/>
      <c r="AG76" t="s">
        <v>126</v>
      </c>
    </row>
    <row r="77" spans="1:73" x14ac:dyDescent="0.2">
      <c r="A77" s="3"/>
      <c r="B77" s="3"/>
      <c r="C77" s="3"/>
      <c r="D77" s="3"/>
      <c r="E77" s="3"/>
      <c r="F77" s="3"/>
      <c r="G77" s="3"/>
      <c r="H77" s="57">
        <v>0</v>
      </c>
      <c r="I77" s="3"/>
      <c r="J77" s="3">
        <f>1/(1+$J$14)^H77</f>
        <v>1</v>
      </c>
      <c r="K77" s="3"/>
      <c r="L77" s="3"/>
      <c r="M77" s="3"/>
      <c r="N77" s="3"/>
      <c r="O77" s="3"/>
      <c r="P77" s="3"/>
      <c r="AG77" s="16">
        <v>1</v>
      </c>
      <c r="AH77" s="16">
        <v>0.5</v>
      </c>
      <c r="AI77" s="16">
        <v>5</v>
      </c>
      <c r="AJ77" s="16">
        <v>4</v>
      </c>
      <c r="AK77" s="16">
        <v>5</v>
      </c>
      <c r="AL77" s="16">
        <v>20</v>
      </c>
      <c r="AM77" s="16">
        <v>20</v>
      </c>
      <c r="AN77" s="16">
        <v>3</v>
      </c>
      <c r="AO77" s="16">
        <v>3</v>
      </c>
      <c r="AP77" s="16">
        <v>0</v>
      </c>
      <c r="AQ77" s="16">
        <v>3</v>
      </c>
      <c r="AR77" s="16">
        <v>5</v>
      </c>
    </row>
    <row r="78" spans="1:73" x14ac:dyDescent="0.2">
      <c r="A78" s="3"/>
      <c r="B78" s="3"/>
      <c r="C78" s="3"/>
      <c r="D78" s="3"/>
      <c r="E78" s="3"/>
      <c r="F78" s="3"/>
      <c r="G78" s="3"/>
      <c r="H78" s="57">
        <v>1</v>
      </c>
      <c r="I78" s="3"/>
      <c r="J78" s="3">
        <f>1/(1+$J$14)^H78</f>
        <v>0.95923261390887293</v>
      </c>
      <c r="K78" s="3"/>
      <c r="L78" s="3"/>
      <c r="M78" s="3"/>
      <c r="N78" s="3"/>
      <c r="O78" s="3"/>
      <c r="P78" s="3"/>
      <c r="AG78" t="s">
        <v>127</v>
      </c>
    </row>
    <row r="79" spans="1:73" x14ac:dyDescent="0.2">
      <c r="A79" s="3"/>
      <c r="B79" s="3"/>
      <c r="C79" s="3"/>
      <c r="D79" s="3"/>
      <c r="E79" s="3"/>
      <c r="F79" s="3"/>
      <c r="G79" s="3"/>
      <c r="H79" s="57">
        <v>2</v>
      </c>
      <c r="I79" s="3"/>
      <c r="J79" s="3">
        <f t="shared" ref="J79:J86" si="0">1/(1+$J$14)^H79</f>
        <v>0.92012720758644884</v>
      </c>
      <c r="K79" s="3"/>
      <c r="L79" s="3"/>
      <c r="M79" s="3"/>
      <c r="N79" s="3"/>
      <c r="O79" s="3"/>
      <c r="P79" s="3"/>
      <c r="AG79" s="22">
        <v>0</v>
      </c>
      <c r="AH79" s="22">
        <v>3.4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2</v>
      </c>
      <c r="AP79" s="22">
        <v>0</v>
      </c>
      <c r="AQ79" s="22">
        <v>0</v>
      </c>
      <c r="AR79" s="22">
        <v>0</v>
      </c>
    </row>
    <row r="80" spans="1:73" x14ac:dyDescent="0.2">
      <c r="D80" s="3"/>
      <c r="E80" s="3"/>
      <c r="F80" s="3"/>
      <c r="G80" s="3"/>
      <c r="H80" s="57">
        <v>3</v>
      </c>
      <c r="I80" s="3"/>
      <c r="J80" s="3">
        <f t="shared" si="0"/>
        <v>0.88261602646182147</v>
      </c>
      <c r="K80" s="3"/>
      <c r="L80" s="3"/>
      <c r="M80" s="3"/>
      <c r="N80" s="3"/>
      <c r="O80" s="3"/>
      <c r="P80" s="3"/>
      <c r="AG80" s="11" t="s">
        <v>86</v>
      </c>
    </row>
    <row r="81" spans="1:44" x14ac:dyDescent="0.2">
      <c r="A81" s="3"/>
      <c r="B81" s="3"/>
      <c r="C81" s="3"/>
      <c r="D81" s="3"/>
      <c r="E81" s="3"/>
      <c r="F81" s="3"/>
      <c r="G81" s="3"/>
      <c r="H81" s="57">
        <v>4</v>
      </c>
      <c r="I81" s="3"/>
      <c r="J81" s="3">
        <f t="shared" si="0"/>
        <v>0.84663407814083602</v>
      </c>
      <c r="K81" s="3"/>
      <c r="L81" s="3"/>
      <c r="M81" s="3"/>
      <c r="N81" s="3"/>
      <c r="O81" s="3"/>
      <c r="P81" s="3"/>
      <c r="AG81" s="34" cm="1">
        <f t="array" ref="AG81:AR81">AG79:AR79*AG77:AR77</f>
        <v>0</v>
      </c>
      <c r="AH81" s="34">
        <v>1.7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6</v>
      </c>
      <c r="AP81" s="34">
        <v>0</v>
      </c>
      <c r="AQ81" s="34">
        <v>0</v>
      </c>
      <c r="AR81" s="34">
        <v>0</v>
      </c>
    </row>
    <row r="82" spans="1:44" x14ac:dyDescent="0.2">
      <c r="A82" s="3"/>
      <c r="B82" s="3"/>
      <c r="C82" s="3"/>
      <c r="D82" s="3"/>
      <c r="E82" s="3"/>
      <c r="F82" s="3"/>
      <c r="G82" s="3"/>
      <c r="H82" s="57">
        <v>5</v>
      </c>
      <c r="I82" s="3"/>
      <c r="J82" s="3">
        <f t="shared" si="0"/>
        <v>0.81211901979936307</v>
      </c>
      <c r="K82" s="3"/>
      <c r="L82" s="3"/>
      <c r="M82" s="3"/>
      <c r="N82" s="3"/>
      <c r="O82" s="3"/>
      <c r="P82" s="3"/>
      <c r="Q82" s="11" t="s">
        <v>121</v>
      </c>
      <c r="AG82" s="11" t="s">
        <v>66</v>
      </c>
    </row>
    <row r="83" spans="1:44" x14ac:dyDescent="0.2">
      <c r="A83" s="3"/>
      <c r="B83" s="3"/>
      <c r="C83" s="3"/>
      <c r="D83" s="3"/>
      <c r="E83" s="3"/>
      <c r="F83" s="3"/>
      <c r="G83" s="3"/>
      <c r="H83" s="57">
        <v>6</v>
      </c>
      <c r="I83" s="3"/>
      <c r="J83" s="3">
        <f t="shared" si="0"/>
        <v>0.7790110501672548</v>
      </c>
      <c r="K83" s="3"/>
      <c r="L83" s="3"/>
      <c r="M83" s="3"/>
      <c r="N83" s="3"/>
      <c r="O83" s="3"/>
      <c r="P83" s="3"/>
      <c r="Q83" s="34" cm="1">
        <f t="array" ref="Q83:AE83">MMULT(_xlfn.ANCHORARRAY(AG83),TRANSPOSE(AG17:AR31))</f>
        <v>0</v>
      </c>
      <c r="R83" s="34">
        <v>1.7</v>
      </c>
      <c r="S83" s="34">
        <v>1.7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6</v>
      </c>
      <c r="AE83" s="34">
        <v>0</v>
      </c>
      <c r="AG83" s="35" cm="1">
        <f t="array" ref="AG83:AR83">(_xlfn.ANCHORARRAY(AG81)+AG35:AR35)</f>
        <v>0</v>
      </c>
      <c r="AH83" s="35">
        <v>1.7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6</v>
      </c>
      <c r="AP83" s="41">
        <v>0</v>
      </c>
      <c r="AQ83" s="35">
        <v>0</v>
      </c>
      <c r="AR83" s="35">
        <v>0</v>
      </c>
    </row>
    <row r="84" spans="1:44" x14ac:dyDescent="0.2">
      <c r="A84" s="3"/>
      <c r="B84" s="3"/>
      <c r="C84" s="3"/>
      <c r="D84" s="3"/>
      <c r="E84" s="3"/>
      <c r="F84" s="3"/>
      <c r="G84" s="3"/>
      <c r="H84" s="57">
        <v>7</v>
      </c>
      <c r="I84" s="3"/>
      <c r="J84" s="3">
        <f t="shared" si="0"/>
        <v>0.74725280591583187</v>
      </c>
      <c r="K84" s="3"/>
      <c r="L84" s="3"/>
      <c r="M84" s="3"/>
      <c r="N84" s="3"/>
      <c r="O84" s="3"/>
      <c r="P84" s="3"/>
      <c r="AG84" t="s">
        <v>131</v>
      </c>
    </row>
    <row r="85" spans="1:44" x14ac:dyDescent="0.2">
      <c r="A85" s="3"/>
      <c r="B85" s="3"/>
      <c r="C85" s="3"/>
      <c r="D85" s="3"/>
      <c r="E85" s="3"/>
      <c r="F85" s="3"/>
      <c r="G85" s="3"/>
      <c r="H85" s="57">
        <v>8</v>
      </c>
      <c r="I85" s="3"/>
      <c r="J85" s="3">
        <f t="shared" si="0"/>
        <v>0.71678926226938311</v>
      </c>
      <c r="K85" s="3"/>
      <c r="L85" s="3"/>
      <c r="M85" s="3"/>
      <c r="N85" s="3"/>
      <c r="O85" s="3"/>
      <c r="P85" s="3"/>
      <c r="AG85" s="58">
        <v>25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</row>
    <row r="86" spans="1:44" x14ac:dyDescent="0.2">
      <c r="A86" s="3"/>
      <c r="B86" s="3"/>
      <c r="C86" s="3"/>
      <c r="D86" s="3"/>
      <c r="E86" s="3"/>
      <c r="F86" s="3"/>
      <c r="G86" s="3"/>
      <c r="H86" s="57">
        <v>9</v>
      </c>
      <c r="I86" s="3"/>
      <c r="J86" s="3">
        <f t="shared" si="0"/>
        <v>0.68756763766847306</v>
      </c>
      <c r="K86" s="3"/>
      <c r="L86" s="3"/>
      <c r="M86" s="3"/>
      <c r="N86" s="3"/>
      <c r="O86" s="3"/>
      <c r="P86" s="3"/>
      <c r="AG86" t="s">
        <v>132</v>
      </c>
    </row>
    <row r="87" spans="1:44" x14ac:dyDescent="0.2">
      <c r="AG87" s="58">
        <v>200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170</v>
      </c>
      <c r="AQ87" s="58">
        <v>0</v>
      </c>
      <c r="AR87" s="58">
        <v>0</v>
      </c>
    </row>
    <row r="88" spans="1:44" x14ac:dyDescent="0.2">
      <c r="AG88" t="s">
        <v>133</v>
      </c>
    </row>
    <row r="89" spans="1:44" x14ac:dyDescent="0.2">
      <c r="AG89" s="59">
        <v>0</v>
      </c>
      <c r="AH89" s="59">
        <v>0</v>
      </c>
      <c r="AI89" s="59">
        <v>0</v>
      </c>
      <c r="AJ89" s="59">
        <v>0</v>
      </c>
      <c r="AK89" s="59">
        <v>0</v>
      </c>
      <c r="AL89" s="59">
        <v>0</v>
      </c>
      <c r="AM89" s="59">
        <v>0</v>
      </c>
      <c r="AN89" s="59">
        <v>0</v>
      </c>
      <c r="AO89" s="59">
        <v>0</v>
      </c>
      <c r="AP89" s="59">
        <v>0</v>
      </c>
      <c r="AQ89" s="59">
        <v>0</v>
      </c>
      <c r="AR89" s="59">
        <v>0</v>
      </c>
    </row>
    <row r="91" spans="1:44" x14ac:dyDescent="0.2">
      <c r="AG91" t="s">
        <v>136</v>
      </c>
    </row>
    <row r="92" spans="1:44" x14ac:dyDescent="0.2">
      <c r="AG92" s="34" cm="1">
        <f t="array" ref="AG92:AR92">_xlfn.ANCHORARRAY(AG83)*AG85:AR85+AG87:AR87*AG89:AR89</f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</row>
  </sheetData>
  <phoneticPr fontId="9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Siracusa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2024-09-26T17:30:02Z</dcterms:modified>
</cp:coreProperties>
</file>