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i/Documents/GitHub/pyesm_thesis/tesi_camilla/case1_home/"/>
    </mc:Choice>
  </mc:AlternateContent>
  <xr:revisionPtr revIDLastSave="0" documentId="13_ncr:1_{45962381-73AC-B64D-96AC-12832B2618EF}" xr6:coauthVersionLast="47" xr6:coauthVersionMax="47" xr10:uidLastSave="{00000000-0000-0000-0000-000000000000}"/>
  <bookViews>
    <workbookView xWindow="-780" yWindow="-17500" windowWidth="32000" windowHeight="17500" xr2:uid="{7B02621E-B7BE-C640-8F0D-21B2A43A72CA}"/>
  </bookViews>
  <sheets>
    <sheet name="new_limit" sheetId="23" r:id="rId1"/>
    <sheet name="home_buccinasco" sheetId="19" r:id="rId2"/>
    <sheet name="Test_results" sheetId="22" r:id="rId3"/>
    <sheet name="time_accurate" sheetId="21" r:id="rId4"/>
  </sheets>
  <definedNames>
    <definedName name="OpenSolver_ChosenSolver" localSheetId="1" hidden="1">CBC</definedName>
    <definedName name="OpenSolver_ChosenSolver" localSheetId="0" hidden="1">CBC</definedName>
    <definedName name="OpenSolver_ChosenSolver" localSheetId="2" hidden="1">CBC</definedName>
    <definedName name="OpenSolver_DualsNewSheet" localSheetId="1" hidden="1">0</definedName>
    <definedName name="OpenSolver_DualsNewSheet" localSheetId="0" hidden="1">0</definedName>
    <definedName name="OpenSolver_DualsNewSheet" localSheetId="2" hidden="1">0</definedName>
    <definedName name="OpenSolver_LinearityCheck" localSheetId="1" hidden="1">1</definedName>
    <definedName name="OpenSolver_LinearityCheck" localSheetId="0" hidden="1">1</definedName>
    <definedName name="OpenSolver_LinearityCheck" localSheetId="2" hidden="1">1</definedName>
    <definedName name="OpenSolver_UpdateSensitivity" localSheetId="1" hidden="1">1</definedName>
    <definedName name="OpenSolver_UpdateSensitivity" localSheetId="0" hidden="1">1</definedName>
    <definedName name="OpenSolver_UpdateSensitivity" localSheetId="2" hidden="1">1</definedName>
    <definedName name="solver_adj" localSheetId="1" hidden="1">home_buccinasco!$AZ$10:$BF$17,home_buccinasco!$S$49:$AI$55,home_buccinasco!$BP$19,home_buccinasco!$CA$10:$CG$17,home_buccinasco!$AK$83:$AX$83</definedName>
    <definedName name="solver_adj" localSheetId="0" hidden="1">new_limit!$AZ$10:$BF$17,new_limit!$S$49:$AI$55,new_limit!$BP$19,new_limit!$CA$10:$CG$17,new_limit!$AK$83:$AX$83</definedName>
    <definedName name="solver_adj" localSheetId="2" hidden="1">Test_results!$AZ$10:$BB$17,Test_results!$S$49:$AI$55,Test_results!$BK$19,Test_results!$BP$10:$BP$17,Test_results!$AK$83:$AX$83</definedName>
    <definedName name="solver_cvg" localSheetId="1" hidden="1">0.0001</definedName>
    <definedName name="solver_cvg" localSheetId="0" hidden="1">0.0001</definedName>
    <definedName name="solver_cvg" localSheetId="2" hidden="1">0.0001</definedName>
    <definedName name="solver_drv" localSheetId="1" hidden="1">1</definedName>
    <definedName name="solver_drv" localSheetId="0" hidden="1">1</definedName>
    <definedName name="solver_drv" localSheetId="2" hidden="1">1</definedName>
    <definedName name="solver_eng" localSheetId="1" hidden="1">2</definedName>
    <definedName name="solver_eng" localSheetId="0" hidden="1">2</definedName>
    <definedName name="solver_eng" localSheetId="2" hidden="1">2</definedName>
    <definedName name="solver_est" localSheetId="1" hidden="1">1</definedName>
    <definedName name="solver_est" localSheetId="0" hidden="1">1</definedName>
    <definedName name="solver_est" localSheetId="2" hidden="1">1</definedName>
    <definedName name="solver_itr" localSheetId="1" hidden="1">2147483647</definedName>
    <definedName name="solver_itr" localSheetId="0" hidden="1">2147483647</definedName>
    <definedName name="solver_itr" localSheetId="2" hidden="1">2147483647</definedName>
    <definedName name="solver_lhs1" localSheetId="1" hidden="1">home_buccinasco!$S$49:$U$55</definedName>
    <definedName name="solver_lhs1" localSheetId="0" hidden="1">new_limit!$S$49:$U$55</definedName>
    <definedName name="solver_lhs1" localSheetId="2" hidden="1">Test_results!$S$49:$U$55</definedName>
    <definedName name="solver_lhs10" localSheetId="1" hidden="1">home_buccinasco!$CA$35:$CC$35</definedName>
    <definedName name="solver_lhs10" localSheetId="0" hidden="1">new_limit!$CA$35:$CC$35</definedName>
    <definedName name="solver_lhs10" localSheetId="2" hidden="1">Test_results!$BP$35:$BP$35</definedName>
    <definedName name="solver_lhs11" localSheetId="1" hidden="1">home_buccinasco!$CA$37:$CG$39</definedName>
    <definedName name="solver_lhs11" localSheetId="0" hidden="1">new_limit!$CA$37:$CG$39</definedName>
    <definedName name="solver_lhs11" localSheetId="2" hidden="1">Test_results!$BP$37:$BP$39</definedName>
    <definedName name="solver_lhs12" localSheetId="1" hidden="1">home_buccinasco!$CA$41:$CF$42</definedName>
    <definedName name="solver_lhs12" localSheetId="0" hidden="1">new_limit!$CA$41:$CF$42</definedName>
    <definedName name="solver_lhs12" localSheetId="2" hidden="1">Test_results!$BP$41:$BP$42</definedName>
    <definedName name="solver_lhs13" localSheetId="1" hidden="1">home_buccinasco!$CA$44:$CF$45</definedName>
    <definedName name="solver_lhs13" localSheetId="0" hidden="1">new_limit!$CA$44:$CF$45</definedName>
    <definedName name="solver_lhs13" localSheetId="2" hidden="1">Test_results!$BP$44:$BP$45</definedName>
    <definedName name="solver_lhs14" localSheetId="1" hidden="1">home_buccinasco!$CA$47:$CG$48</definedName>
    <definedName name="solver_lhs14" localSheetId="0" hidden="1">new_limit!$CA$47:$CG$48</definedName>
    <definedName name="solver_lhs14" localSheetId="2" hidden="1">Test_results!$BP$47:$BP$48</definedName>
    <definedName name="solver_lhs15" localSheetId="1" hidden="1">home_buccinasco!$CA$50:$CG$51</definedName>
    <definedName name="solver_lhs15" localSheetId="0" hidden="1">new_limit!$CA$50:$CG$51</definedName>
    <definedName name="solver_lhs15" localSheetId="2" hidden="1">Test_results!$BP$50:$BP$51</definedName>
    <definedName name="solver_lhs16" localSheetId="1" hidden="1">home_buccinasco!$CA$53:$CF$53</definedName>
    <definedName name="solver_lhs16" localSheetId="0" hidden="1">new_limit!$CA$53:$CF$53</definedName>
    <definedName name="solver_lhs16" localSheetId="2" hidden="1">Test_results!$BP$53:$BP$53</definedName>
    <definedName name="solver_lhs17" localSheetId="1" hidden="1">home_buccinasco!$CA$55:$CF$55</definedName>
    <definedName name="solver_lhs17" localSheetId="0" hidden="1">new_limit!$CA$55:$CF$55</definedName>
    <definedName name="solver_lhs17" localSheetId="2" hidden="1">Test_results!$BP$55:$BP$55</definedName>
    <definedName name="solver_lhs18" localSheetId="1" hidden="1">home_buccinasco!$CA$58:$CG$59</definedName>
    <definedName name="solver_lhs18" localSheetId="0" hidden="1">new_limit!$CA$58:$CG$59</definedName>
    <definedName name="solver_lhs18" localSheetId="2" hidden="1">Test_results!$BP$58:$BP$59</definedName>
    <definedName name="solver_lhs2" localSheetId="1" hidden="1">home_buccinasco!$W$49:$X$55</definedName>
    <definedName name="solver_lhs2" localSheetId="0" hidden="1">new_limit!$W$49:$X$55</definedName>
    <definedName name="solver_lhs2" localSheetId="2" hidden="1">Test_results!$W$49:$X$55</definedName>
    <definedName name="solver_lhs3" localSheetId="1" hidden="1">home_buccinasco!$Z$49:$AI$55</definedName>
    <definedName name="solver_lhs3" localSheetId="0" hidden="1">new_limit!$Z$49:$AI$55</definedName>
    <definedName name="solver_lhs3" localSheetId="2" hidden="1">Test_results!$Z$49:$AI$55</definedName>
    <definedName name="solver_lhs4" localSheetId="1" hidden="1">home_buccinasco!$AK$83:$AX$83</definedName>
    <definedName name="solver_lhs4" localSheetId="0" hidden="1">new_limit!$AK$83:$AX$83</definedName>
    <definedName name="solver_lhs4" localSheetId="2" hidden="1">Test_results!$AK$83:$AX$83</definedName>
    <definedName name="solver_lhs5" localSheetId="1" hidden="1">home_buccinasco!$BP$19</definedName>
    <definedName name="solver_lhs5" localSheetId="0" hidden="1">new_limit!$BP$19</definedName>
    <definedName name="solver_lhs5" localSheetId="2" hidden="1">Test_results!$BK$19</definedName>
    <definedName name="solver_lhs6" localSheetId="1" hidden="1">home_buccinasco!$BS$10:$BY$17</definedName>
    <definedName name="solver_lhs6" localSheetId="0" hidden="1">new_limit!$BS$10:$BY$17</definedName>
    <definedName name="solver_lhs6" localSheetId="2" hidden="1">Test_results!$BN$10:$BN$17</definedName>
    <definedName name="solver_lhs7" localSheetId="1" hidden="1">home_buccinasco!$BS$19:$BY$26</definedName>
    <definedName name="solver_lhs7" localSheetId="0" hidden="1">new_limit!$BS$19:$BY$26</definedName>
    <definedName name="solver_lhs7" localSheetId="2" hidden="1">Test_results!$BN$19:$BN$26</definedName>
    <definedName name="solver_lhs8" localSheetId="1" hidden="1">home_buccinasco!$CA$10:$CG$17</definedName>
    <definedName name="solver_lhs8" localSheetId="0" hidden="1">new_limit!$CA$10:$CG$17</definedName>
    <definedName name="solver_lhs8" localSheetId="2" hidden="1">Test_results!$BP$10:$BP$17</definedName>
    <definedName name="solver_lhs9" localSheetId="1" hidden="1">home_buccinasco!$CA$19:$CG$30</definedName>
    <definedName name="solver_lhs9" localSheetId="0" hidden="1">new_limit!$CA$19:$CG$30</definedName>
    <definedName name="solver_lhs9" localSheetId="2" hidden="1">Test_results!$BP$19:$BP$30</definedName>
    <definedName name="solver_lin" localSheetId="1" hidden="1">1</definedName>
    <definedName name="solver_lin" localSheetId="0" hidden="1">1</definedName>
    <definedName name="solver_lin" localSheetId="2" hidden="1">1</definedName>
    <definedName name="solver_neg" localSheetId="1" hidden="1">1</definedName>
    <definedName name="solver_neg" localSheetId="0" hidden="1">1</definedName>
    <definedName name="solver_neg" localSheetId="2" hidden="1">1</definedName>
    <definedName name="solver_num" localSheetId="1" hidden="1">18</definedName>
    <definedName name="solver_num" localSheetId="0" hidden="1">18</definedName>
    <definedName name="solver_num" localSheetId="2" hidden="1">18</definedName>
    <definedName name="solver_nwt" localSheetId="1" hidden="1">1</definedName>
    <definedName name="solver_nwt" localSheetId="0" hidden="1">1</definedName>
    <definedName name="solver_nwt" localSheetId="2" hidden="1">1</definedName>
    <definedName name="solver_opt" localSheetId="1" hidden="1">home_buccinasco!$L$11</definedName>
    <definedName name="solver_opt" localSheetId="0" hidden="1">new_limit!$L$11</definedName>
    <definedName name="solver_opt" localSheetId="2" hidden="1">Test_results!$L$11</definedName>
    <definedName name="solver_rel1" localSheetId="1" hidden="1">3</definedName>
    <definedName name="solver_rel1" localSheetId="0" hidden="1">3</definedName>
    <definedName name="solver_rel1" localSheetId="2" hidden="1">3</definedName>
    <definedName name="solver_rel10" localSheetId="1" hidden="1">2</definedName>
    <definedName name="solver_rel10" localSheetId="0" hidden="1">2</definedName>
    <definedName name="solver_rel10" localSheetId="2" hidden="1">2</definedName>
    <definedName name="solver_rel11" localSheetId="1" hidden="1">3</definedName>
    <definedName name="solver_rel11" localSheetId="0" hidden="1">3</definedName>
    <definedName name="solver_rel11" localSheetId="2" hidden="1">3</definedName>
    <definedName name="solver_rel12" localSheetId="1" hidden="1">3</definedName>
    <definedName name="solver_rel12" localSheetId="0" hidden="1">3</definedName>
    <definedName name="solver_rel12" localSheetId="2" hidden="1">3</definedName>
    <definedName name="solver_rel13" localSheetId="1" hidden="1">3</definedName>
    <definedName name="solver_rel13" localSheetId="0" hidden="1">3</definedName>
    <definedName name="solver_rel13" localSheetId="2" hidden="1">3</definedName>
    <definedName name="solver_rel14" localSheetId="1" hidden="1">3</definedName>
    <definedName name="solver_rel14" localSheetId="0" hidden="1">3</definedName>
    <definedName name="solver_rel14" localSheetId="2" hidden="1">3</definedName>
    <definedName name="solver_rel15" localSheetId="1" hidden="1">3</definedName>
    <definedName name="solver_rel15" localSheetId="0" hidden="1">3</definedName>
    <definedName name="solver_rel15" localSheetId="2" hidden="1">3</definedName>
    <definedName name="solver_rel16" localSheetId="1" hidden="1">3</definedName>
    <definedName name="solver_rel16" localSheetId="0" hidden="1">3</definedName>
    <definedName name="solver_rel16" localSheetId="2" hidden="1">3</definedName>
    <definedName name="solver_rel17" localSheetId="1" hidden="1">3</definedName>
    <definedName name="solver_rel17" localSheetId="0" hidden="1">3</definedName>
    <definedName name="solver_rel17" localSheetId="2" hidden="1">3</definedName>
    <definedName name="solver_rel18" localSheetId="1" hidden="1">3</definedName>
    <definedName name="solver_rel18" localSheetId="0" hidden="1">3</definedName>
    <definedName name="solver_rel18" localSheetId="2" hidden="1">3</definedName>
    <definedName name="solver_rel2" localSheetId="1" hidden="1">3</definedName>
    <definedName name="solver_rel2" localSheetId="0" hidden="1">3</definedName>
    <definedName name="solver_rel2" localSheetId="2" hidden="1">3</definedName>
    <definedName name="solver_rel3" localSheetId="1" hidden="1">3</definedName>
    <definedName name="solver_rel3" localSheetId="0" hidden="1">3</definedName>
    <definedName name="solver_rel3" localSheetId="2" hidden="1">3</definedName>
    <definedName name="solver_rel4" localSheetId="1" hidden="1">3</definedName>
    <definedName name="solver_rel4" localSheetId="0" hidden="1">3</definedName>
    <definedName name="solver_rel4" localSheetId="2" hidden="1">3</definedName>
    <definedName name="solver_rel5" localSheetId="1" hidden="1">5</definedName>
    <definedName name="solver_rel5" localSheetId="0" hidden="1">5</definedName>
    <definedName name="solver_rel5" localSheetId="2" hidden="1">5</definedName>
    <definedName name="solver_rel6" localSheetId="1" hidden="1">2</definedName>
    <definedName name="solver_rel6" localSheetId="0" hidden="1">2</definedName>
    <definedName name="solver_rel6" localSheetId="2" hidden="1">2</definedName>
    <definedName name="solver_rel7" localSheetId="1" hidden="1">2</definedName>
    <definedName name="solver_rel7" localSheetId="0" hidden="1">2</definedName>
    <definedName name="solver_rel7" localSheetId="2" hidden="1">2</definedName>
    <definedName name="solver_rel8" localSheetId="1" hidden="1">3</definedName>
    <definedName name="solver_rel8" localSheetId="0" hidden="1">3</definedName>
    <definedName name="solver_rel8" localSheetId="2" hidden="1">3</definedName>
    <definedName name="solver_rel9" localSheetId="1" hidden="1">3</definedName>
    <definedName name="solver_rel9" localSheetId="0" hidden="1">3</definedName>
    <definedName name="solver_rel9" localSheetId="2" hidden="1">3</definedName>
    <definedName name="solver_rhs1" localSheetId="1" hidden="1">0</definedName>
    <definedName name="solver_rhs1" localSheetId="0" hidden="1">0</definedName>
    <definedName name="solver_rhs1" localSheetId="2" hidden="1">0</definedName>
    <definedName name="solver_rhs10" localSheetId="1" hidden="1">0</definedName>
    <definedName name="solver_rhs10" localSheetId="0" hidden="1">0</definedName>
    <definedName name="solver_rhs10" localSheetId="2" hidden="1">0</definedName>
    <definedName name="solver_rhs11" localSheetId="1" hidden="1">0</definedName>
    <definedName name="solver_rhs11" localSheetId="0" hidden="1">0</definedName>
    <definedName name="solver_rhs11" localSheetId="2" hidden="1">0</definedName>
    <definedName name="solver_rhs12" localSheetId="1" hidden="1">0</definedName>
    <definedName name="solver_rhs12" localSheetId="0" hidden="1">0</definedName>
    <definedName name="solver_rhs12" localSheetId="2" hidden="1">0</definedName>
    <definedName name="solver_rhs13" localSheetId="1" hidden="1">0</definedName>
    <definedName name="solver_rhs13" localSheetId="0" hidden="1">0</definedName>
    <definedName name="solver_rhs13" localSheetId="2" hidden="1">0</definedName>
    <definedName name="solver_rhs14" localSheetId="1" hidden="1">0</definedName>
    <definedName name="solver_rhs14" localSheetId="0" hidden="1">0</definedName>
    <definedName name="solver_rhs14" localSheetId="2" hidden="1">0</definedName>
    <definedName name="solver_rhs15" localSheetId="1" hidden="1">0</definedName>
    <definedName name="solver_rhs15" localSheetId="0" hidden="1">0</definedName>
    <definedName name="solver_rhs15" localSheetId="2" hidden="1">0</definedName>
    <definedName name="solver_rhs16" localSheetId="1" hidden="1">0</definedName>
    <definedName name="solver_rhs16" localSheetId="0" hidden="1">0</definedName>
    <definedName name="solver_rhs16" localSheetId="2" hidden="1">0</definedName>
    <definedName name="solver_rhs17" localSheetId="1" hidden="1">0</definedName>
    <definedName name="solver_rhs17" localSheetId="0" hidden="1">0</definedName>
    <definedName name="solver_rhs17" localSheetId="2" hidden="1">0</definedName>
    <definedName name="solver_rhs18" localSheetId="1" hidden="1">0</definedName>
    <definedName name="solver_rhs18" localSheetId="0" hidden="1">0</definedName>
    <definedName name="solver_rhs18" localSheetId="2" hidden="1">0</definedName>
    <definedName name="solver_rhs2" localSheetId="1" hidden="1">0</definedName>
    <definedName name="solver_rhs2" localSheetId="0" hidden="1">0</definedName>
    <definedName name="solver_rhs2" localSheetId="2" hidden="1">0</definedName>
    <definedName name="solver_rhs3" localSheetId="1" hidden="1">0</definedName>
    <definedName name="solver_rhs3" localSheetId="0" hidden="1">0</definedName>
    <definedName name="solver_rhs3" localSheetId="2" hidden="1">0</definedName>
    <definedName name="solver_rhs4" localSheetId="1" hidden="1">0</definedName>
    <definedName name="solver_rhs4" localSheetId="0" hidden="1">0</definedName>
    <definedName name="solver_rhs4" localSheetId="2" hidden="1">0</definedName>
    <definedName name="solver_rhs5" localSheetId="1" hidden="1">binary</definedName>
    <definedName name="solver_rhs5" localSheetId="0" hidden="1">binary</definedName>
    <definedName name="solver_rhs5" localSheetId="2" hidden="1">binary</definedName>
    <definedName name="solver_rhs6" localSheetId="1" hidden="1">0</definedName>
    <definedName name="solver_rhs6" localSheetId="0" hidden="1">0</definedName>
    <definedName name="solver_rhs6" localSheetId="2" hidden="1">0</definedName>
    <definedName name="solver_rhs7" localSheetId="1" hidden="1">0</definedName>
    <definedName name="solver_rhs7" localSheetId="0" hidden="1">0</definedName>
    <definedName name="solver_rhs7" localSheetId="2" hidden="1">0</definedName>
    <definedName name="solver_rhs8" localSheetId="1" hidden="1">0</definedName>
    <definedName name="solver_rhs8" localSheetId="0" hidden="1">0</definedName>
    <definedName name="solver_rhs8" localSheetId="2" hidden="1">0</definedName>
    <definedName name="solver_rhs9" localSheetId="1" hidden="1">0</definedName>
    <definedName name="solver_rhs9" localSheetId="0" hidden="1">0</definedName>
    <definedName name="solver_rhs9" localSheetId="2" hidden="1">0</definedName>
    <definedName name="solver_rlx" localSheetId="1" hidden="1">2</definedName>
    <definedName name="solver_rlx" localSheetId="0" hidden="1">2</definedName>
    <definedName name="solver_rlx" localSheetId="2" hidden="1">2</definedName>
    <definedName name="solver_scl" localSheetId="1" hidden="1">2</definedName>
    <definedName name="solver_scl" localSheetId="0" hidden="1">2</definedName>
    <definedName name="solver_scl" localSheetId="2" hidden="1">2</definedName>
    <definedName name="solver_sho" localSheetId="1" hidden="1">0</definedName>
    <definedName name="solver_sho" localSheetId="0" hidden="1">0</definedName>
    <definedName name="solver_sho" localSheetId="2" hidden="1">0</definedName>
    <definedName name="solver_tim" localSheetId="1" hidden="1">2147483647</definedName>
    <definedName name="solver_tim" localSheetId="0" hidden="1">2147483647</definedName>
    <definedName name="solver_tim" localSheetId="2" hidden="1">2147483647</definedName>
    <definedName name="solver_tol" localSheetId="1" hidden="1">0.05</definedName>
    <definedName name="solver_tol" localSheetId="0" hidden="1">0.05</definedName>
    <definedName name="solver_tol" localSheetId="2" hidden="1">0.05</definedName>
    <definedName name="solver_typ" localSheetId="1" hidden="1">2</definedName>
    <definedName name="solver_typ" localSheetId="0" hidden="1">2</definedName>
    <definedName name="solver_typ" localSheetId="2" hidden="1">2</definedName>
    <definedName name="solver_val" localSheetId="1" hidden="1">0</definedName>
    <definedName name="solver_val" localSheetId="0" hidden="1">0</definedName>
    <definedName name="solver_val" localSheetId="2" hidden="1">0</definedName>
    <definedName name="solver_ver" localSheetId="1" hidden="1">2</definedName>
    <definedName name="solver_ver" localSheetId="0" hidden="1">2</definedName>
    <definedName name="solver_ver" localSheetId="2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B66" i="23" l="1"/>
  <c r="CA66" i="23"/>
  <c r="J11" i="23" a="1"/>
  <c r="J11" i="23" s="1"/>
  <c r="J90" i="23" l="1"/>
  <c r="J89" i="23"/>
  <c r="J88" i="23"/>
  <c r="J87" i="23"/>
  <c r="J86" i="23"/>
  <c r="AK85" i="23" a="1"/>
  <c r="AK85" i="23" s="1"/>
  <c r="AK87" i="23" s="1" a="1"/>
  <c r="J85" i="23"/>
  <c r="J84" i="23"/>
  <c r="J83" i="23"/>
  <c r="J82" i="23"/>
  <c r="J81" i="23"/>
  <c r="AK73" i="23" a="1"/>
  <c r="AK73" i="23" s="1"/>
  <c r="J63" i="23"/>
  <c r="S57" i="23" a="1"/>
  <c r="S57" i="23" s="1"/>
  <c r="BA42" i="23"/>
  <c r="BA43" i="23" s="1"/>
  <c r="BA44" i="23" s="1"/>
  <c r="BA45" i="23" s="1"/>
  <c r="BA46" i="23" s="1"/>
  <c r="BB41" i="23"/>
  <c r="BK53" i="23" s="1"/>
  <c r="BK54" i="23" s="1"/>
  <c r="AX39" i="23"/>
  <c r="AV38" i="23"/>
  <c r="CA37" i="23" a="1"/>
  <c r="CA37" i="23" s="1"/>
  <c r="CA35" i="23"/>
  <c r="CA35" i="23" a="1"/>
  <c r="BS19" i="23" a="1"/>
  <c r="BS19" i="23" s="1"/>
  <c r="AB14" i="23"/>
  <c r="K11" i="23" a="1"/>
  <c r="K11" i="23" s="1"/>
  <c r="BQ10" i="23" a="1"/>
  <c r="BQ10" i="23" s="1"/>
  <c r="AA10" i="23"/>
  <c r="X10" i="23"/>
  <c r="BS10" i="23" s="1" a="1"/>
  <c r="BS10" i="23" s="1"/>
  <c r="W10" i="23"/>
  <c r="L11" i="23" l="1"/>
  <c r="AZ57" i="23" a="1"/>
  <c r="AQ57" i="23" a="1"/>
  <c r="AM57" i="23" a="1"/>
  <c r="AM57" i="23" s="1"/>
  <c r="AK87" i="23"/>
  <c r="AS57" i="23" a="1"/>
  <c r="AO57" i="23" a="1"/>
  <c r="AK57" i="23" a="1"/>
  <c r="AK57" i="23" s="1"/>
  <c r="BH50" i="23"/>
  <c r="BH51" i="23" s="1"/>
  <c r="BH52" i="23" s="1"/>
  <c r="BH53" i="23" s="1"/>
  <c r="BH54" i="23" s="1"/>
  <c r="BI51" i="23"/>
  <c r="BI52" i="23" s="1"/>
  <c r="BI53" i="23" s="1"/>
  <c r="BI54" i="23" s="1"/>
  <c r="BL54" i="23"/>
  <c r="BJ52" i="23"/>
  <c r="BJ53" i="23" s="1"/>
  <c r="BJ54" i="23" s="1"/>
  <c r="S87" i="22" a="1"/>
  <c r="S87" i="22" s="1"/>
  <c r="W73" i="22" a="1"/>
  <c r="W73" i="22" s="1"/>
  <c r="W65" i="22"/>
  <c r="BB41" i="19"/>
  <c r="BP37" i="22" a="1"/>
  <c r="BP37" i="22" s="1"/>
  <c r="S52" i="22" a="1"/>
  <c r="S52" i="22" s="1"/>
  <c r="AO57" i="23" l="1"/>
  <c r="AW41" i="23" s="1" a="1"/>
  <c r="AW41" i="23" s="1"/>
  <c r="CA44" i="23" s="1" a="1"/>
  <c r="CA44" i="23" s="1"/>
  <c r="AX41" i="23" a="1"/>
  <c r="AX41" i="23" s="1"/>
  <c r="AQ57" i="23"/>
  <c r="CA47" i="23" s="1" a="1"/>
  <c r="CA47" i="23" s="1"/>
  <c r="CA48" i="23" a="1"/>
  <c r="CA48" i="23" s="1"/>
  <c r="AS57" i="23"/>
  <c r="CA50" i="23" s="1" a="1"/>
  <c r="CA50" i="23" s="1"/>
  <c r="CA51" i="23" a="1"/>
  <c r="CA51" i="23" s="1"/>
  <c r="AX49" i="23" a="1"/>
  <c r="AX49" i="23" s="1"/>
  <c r="CA53" i="23" s="1" a="1"/>
  <c r="CA53" i="23" s="1"/>
  <c r="AZ57" i="23"/>
  <c r="S87" i="23" a="1"/>
  <c r="CA62" i="23" a="1"/>
  <c r="CA62" i="23" s="1"/>
  <c r="AK96" i="23" a="1"/>
  <c r="AK96" i="23" s="1"/>
  <c r="CA63" i="23" a="1"/>
  <c r="CA63" i="23" s="1"/>
  <c r="AK65" i="23" a="1"/>
  <c r="AK65" i="23" s="1"/>
  <c r="CA19" i="23" s="1" a="1"/>
  <c r="CA19" i="23" s="1"/>
  <c r="AK73" i="22" a="1"/>
  <c r="AK73" i="22" s="1"/>
  <c r="BN19" i="22" a="1"/>
  <c r="BN19" i="22" s="1"/>
  <c r="S57" i="22" a="1"/>
  <c r="S57" i="22" s="1"/>
  <c r="J90" i="22"/>
  <c r="J89" i="22"/>
  <c r="J88" i="22"/>
  <c r="J87" i="22"/>
  <c r="J86" i="22"/>
  <c r="AK85" i="22" a="1"/>
  <c r="AK85" i="22" s="1"/>
  <c r="J85" i="22"/>
  <c r="J84" i="22"/>
  <c r="J83" i="22"/>
  <c r="J82" i="22"/>
  <c r="J81" i="22"/>
  <c r="BH54" i="22"/>
  <c r="BG53" i="22"/>
  <c r="BG54" i="22" s="1"/>
  <c r="BF52" i="22"/>
  <c r="BF53" i="22" s="1"/>
  <c r="BF54" i="22" s="1"/>
  <c r="BE51" i="22"/>
  <c r="BE52" i="22" s="1"/>
  <c r="BE53" i="22" s="1"/>
  <c r="BE54" i="22" s="1"/>
  <c r="BD50" i="22"/>
  <c r="BD51" i="22" s="1"/>
  <c r="BD52" i="22" s="1"/>
  <c r="BD53" i="22" s="1"/>
  <c r="BD54" i="22" s="1"/>
  <c r="BA42" i="22"/>
  <c r="BA43" i="22" s="1"/>
  <c r="BA44" i="22" s="1"/>
  <c r="BA45" i="22" s="1"/>
  <c r="BA46" i="22" s="1"/>
  <c r="AX39" i="22"/>
  <c r="AV38" i="22"/>
  <c r="AB14" i="22"/>
  <c r="K11" i="22" a="1"/>
  <c r="K11" i="22" s="1"/>
  <c r="BL10" i="22" a="1"/>
  <c r="BL10" i="22" s="1"/>
  <c r="BN10" i="22" s="1" a="1"/>
  <c r="BN10" i="22" s="1"/>
  <c r="AA10" i="22"/>
  <c r="X10" i="22"/>
  <c r="W10" i="22"/>
  <c r="J81" i="19"/>
  <c r="J83" i="19"/>
  <c r="J84" i="19"/>
  <c r="J85" i="19"/>
  <c r="J86" i="19"/>
  <c r="J87" i="19"/>
  <c r="J88" i="19"/>
  <c r="J89" i="19"/>
  <c r="J90" i="19"/>
  <c r="J82" i="19"/>
  <c r="W73" i="23" l="1" a="1"/>
  <c r="W73" i="23" s="1"/>
  <c r="CA58" i="23" s="1" a="1"/>
  <c r="CA58" i="23" s="1"/>
  <c r="S87" i="23"/>
  <c r="CA55" i="23" a="1"/>
  <c r="CA55" i="23" s="1"/>
  <c r="CA41" i="23" a="1"/>
  <c r="CA41" i="23" s="1"/>
  <c r="AK87" i="22" a="1"/>
  <c r="AK87" i="22" s="1"/>
  <c r="AK85" i="19" a="1"/>
  <c r="AK85" i="19" s="1"/>
  <c r="AK57" i="22" l="1" a="1"/>
  <c r="AK57" i="22" s="1"/>
  <c r="AM57" i="22" a="1"/>
  <c r="AM57" i="22" s="1"/>
  <c r="AO57" i="22" a="1"/>
  <c r="AQ57" i="22" a="1"/>
  <c r="AQ57" i="22" s="1"/>
  <c r="AS57" i="22" a="1"/>
  <c r="AS57" i="22" s="1"/>
  <c r="AZ57" i="22" a="1"/>
  <c r="AO57" i="22"/>
  <c r="AW41" i="22" s="1" a="1"/>
  <c r="AW41" i="22" s="1"/>
  <c r="AX41" i="22" a="1"/>
  <c r="AX41" i="22" s="1"/>
  <c r="AK96" i="22" a="1"/>
  <c r="AK96" i="22" s="1"/>
  <c r="J11" i="22" s="1" a="1"/>
  <c r="J11" i="22" s="1"/>
  <c r="L11" i="22" s="1"/>
  <c r="AK65" i="22" a="1"/>
  <c r="AK65" i="22" s="1"/>
  <c r="BP19" i="22" s="1" a="1"/>
  <c r="BP19" i="22" s="1"/>
  <c r="AX49" i="22" a="1"/>
  <c r="AX49" i="22" s="1"/>
  <c r="AZ57" i="22"/>
  <c r="S57" i="19" a="1"/>
  <c r="S57" i="19" s="1"/>
  <c r="K11" i="21" a="1"/>
  <c r="K11" i="21" s="1"/>
  <c r="J11" i="21"/>
  <c r="AB14" i="19"/>
  <c r="AA10" i="19"/>
  <c r="X10" i="19"/>
  <c r="W10" i="19"/>
  <c r="AA10" i="21"/>
  <c r="AB14" i="21"/>
  <c r="CV90" i="21"/>
  <c r="CU89" i="21"/>
  <c r="CU90" i="21" s="1"/>
  <c r="CT89" i="21"/>
  <c r="CT90" i="21" s="1"/>
  <c r="CT88" i="21"/>
  <c r="CS88" i="21"/>
  <c r="CS89" i="21" s="1"/>
  <c r="CS90" i="21" s="1"/>
  <c r="CS87" i="21"/>
  <c r="CR87" i="21"/>
  <c r="CR88" i="21" s="1"/>
  <c r="CR89" i="21" s="1"/>
  <c r="CR90" i="21" s="1"/>
  <c r="CR86" i="21"/>
  <c r="CQ86" i="21"/>
  <c r="CQ87" i="21" s="1"/>
  <c r="CQ88" i="21" s="1"/>
  <c r="CQ89" i="21" s="1"/>
  <c r="CQ90" i="21" s="1"/>
  <c r="CQ85" i="21"/>
  <c r="CP85" i="21"/>
  <c r="CP86" i="21" s="1"/>
  <c r="CP87" i="21" s="1"/>
  <c r="CP88" i="21" s="1"/>
  <c r="CP89" i="21" s="1"/>
  <c r="CP90" i="21" s="1"/>
  <c r="CP84" i="21"/>
  <c r="CO84" i="21"/>
  <c r="CO85" i="21" s="1"/>
  <c r="CO86" i="21" s="1"/>
  <c r="CO87" i="21" s="1"/>
  <c r="CO88" i="21" s="1"/>
  <c r="CO89" i="21" s="1"/>
  <c r="CO90" i="21" s="1"/>
  <c r="CO83" i="21"/>
  <c r="CN83" i="21"/>
  <c r="CN84" i="21" s="1"/>
  <c r="CN85" i="21" s="1"/>
  <c r="CN86" i="21" s="1"/>
  <c r="CN87" i="21" s="1"/>
  <c r="CN88" i="21" s="1"/>
  <c r="CN89" i="21" s="1"/>
  <c r="CN90" i="21" s="1"/>
  <c r="CN82" i="21"/>
  <c r="CM82" i="21"/>
  <c r="CM83" i="21" s="1"/>
  <c r="CM84" i="21" s="1"/>
  <c r="CM85" i="21" s="1"/>
  <c r="CM86" i="21" s="1"/>
  <c r="CM87" i="21" s="1"/>
  <c r="CM88" i="21" s="1"/>
  <c r="CM89" i="21" s="1"/>
  <c r="CM90" i="21" s="1"/>
  <c r="CM81" i="21"/>
  <c r="CL81" i="21"/>
  <c r="CL82" i="21" s="1"/>
  <c r="CL83" i="21" s="1"/>
  <c r="CL84" i="21" s="1"/>
  <c r="CL85" i="21" s="1"/>
  <c r="CL86" i="21" s="1"/>
  <c r="CL87" i="21" s="1"/>
  <c r="CL88" i="21" s="1"/>
  <c r="CL89" i="21" s="1"/>
  <c r="CL90" i="21" s="1"/>
  <c r="CL80" i="21"/>
  <c r="CK80" i="21"/>
  <c r="CK81" i="21" s="1"/>
  <c r="CK82" i="21" s="1"/>
  <c r="CK83" i="21" s="1"/>
  <c r="CK84" i="21" s="1"/>
  <c r="CK85" i="21" s="1"/>
  <c r="CK86" i="21" s="1"/>
  <c r="CK87" i="21" s="1"/>
  <c r="CK88" i="21" s="1"/>
  <c r="CK89" i="21" s="1"/>
  <c r="CK90" i="21" s="1"/>
  <c r="CK79" i="21"/>
  <c r="CJ79" i="21"/>
  <c r="CJ80" i="21" s="1"/>
  <c r="CJ81" i="21" s="1"/>
  <c r="CJ82" i="21" s="1"/>
  <c r="CJ83" i="21" s="1"/>
  <c r="CJ84" i="21" s="1"/>
  <c r="CJ85" i="21" s="1"/>
  <c r="CJ86" i="21" s="1"/>
  <c r="CJ87" i="21" s="1"/>
  <c r="CJ88" i="21" s="1"/>
  <c r="CJ89" i="21" s="1"/>
  <c r="CJ90" i="21" s="1"/>
  <c r="CJ78" i="21"/>
  <c r="CI78" i="21"/>
  <c r="CI79" i="21" s="1"/>
  <c r="CI80" i="21" s="1"/>
  <c r="CI81" i="21" s="1"/>
  <c r="CI82" i="21" s="1"/>
  <c r="CI83" i="21" s="1"/>
  <c r="CI84" i="21" s="1"/>
  <c r="CI85" i="21" s="1"/>
  <c r="CI86" i="21" s="1"/>
  <c r="CI87" i="21" s="1"/>
  <c r="CI88" i="21" s="1"/>
  <c r="CI89" i="21" s="1"/>
  <c r="CI90" i="21" s="1"/>
  <c r="CI77" i="21"/>
  <c r="CH77" i="21"/>
  <c r="CH78" i="21" s="1"/>
  <c r="CH79" i="21" s="1"/>
  <c r="CH80" i="21" s="1"/>
  <c r="CH81" i="21" s="1"/>
  <c r="CH82" i="21" s="1"/>
  <c r="CH83" i="21" s="1"/>
  <c r="CH84" i="21" s="1"/>
  <c r="CH85" i="21" s="1"/>
  <c r="CH86" i="21" s="1"/>
  <c r="CH87" i="21" s="1"/>
  <c r="CH88" i="21" s="1"/>
  <c r="CH89" i="21" s="1"/>
  <c r="CH90" i="21" s="1"/>
  <c r="CH76" i="21"/>
  <c r="CG76" i="21"/>
  <c r="CG77" i="21" s="1"/>
  <c r="CG78" i="21" s="1"/>
  <c r="CG79" i="21" s="1"/>
  <c r="CG80" i="21" s="1"/>
  <c r="CG81" i="21" s="1"/>
  <c r="CG82" i="21" s="1"/>
  <c r="CG83" i="21" s="1"/>
  <c r="CG84" i="21" s="1"/>
  <c r="CG85" i="21" s="1"/>
  <c r="CG86" i="21" s="1"/>
  <c r="CG87" i="21" s="1"/>
  <c r="CG88" i="21" s="1"/>
  <c r="CG89" i="21" s="1"/>
  <c r="CG90" i="21" s="1"/>
  <c r="CG75" i="21"/>
  <c r="CF75" i="21"/>
  <c r="CF76" i="21" s="1"/>
  <c r="CF77" i="21" s="1"/>
  <c r="CF78" i="21" s="1"/>
  <c r="CF79" i="21" s="1"/>
  <c r="CF80" i="21" s="1"/>
  <c r="CF81" i="21" s="1"/>
  <c r="CF82" i="21" s="1"/>
  <c r="CF83" i="21" s="1"/>
  <c r="CF84" i="21" s="1"/>
  <c r="CF85" i="21" s="1"/>
  <c r="CF86" i="21" s="1"/>
  <c r="CF87" i="21" s="1"/>
  <c r="CF88" i="21" s="1"/>
  <c r="CF89" i="21" s="1"/>
  <c r="CF90" i="21" s="1"/>
  <c r="CF74" i="21"/>
  <c r="CD74" i="21"/>
  <c r="CD75" i="21" s="1"/>
  <c r="CD76" i="21" s="1"/>
  <c r="CD77" i="21" s="1"/>
  <c r="CD78" i="21" s="1"/>
  <c r="CD79" i="21" s="1"/>
  <c r="CD80" i="21" s="1"/>
  <c r="CD81" i="21" s="1"/>
  <c r="CD82" i="21" s="1"/>
  <c r="CD83" i="21" s="1"/>
  <c r="CD84" i="21" s="1"/>
  <c r="CD85" i="21" s="1"/>
  <c r="CD86" i="21" s="1"/>
  <c r="CD87" i="21" s="1"/>
  <c r="CD88" i="21" s="1"/>
  <c r="CD89" i="21" s="1"/>
  <c r="CD90" i="21" s="1"/>
  <c r="CE74" i="21"/>
  <c r="CE75" i="21"/>
  <c r="CE76" i="21" s="1"/>
  <c r="CE77" i="21" s="1"/>
  <c r="CE78" i="21" s="1"/>
  <c r="CE79" i="21" s="1"/>
  <c r="CE80" i="21" s="1"/>
  <c r="CE81" i="21" s="1"/>
  <c r="CE82" i="21" s="1"/>
  <c r="CE83" i="21" s="1"/>
  <c r="CE84" i="21" s="1"/>
  <c r="CE85" i="21" s="1"/>
  <c r="CE86" i="21" s="1"/>
  <c r="CE87" i="21" s="1"/>
  <c r="CE88" i="21" s="1"/>
  <c r="CE89" i="21" s="1"/>
  <c r="CE90" i="21" s="1"/>
  <c r="CE73" i="21"/>
  <c r="CD72" i="21"/>
  <c r="CD73" i="21" s="1"/>
  <c r="CC71" i="21"/>
  <c r="CC72" i="21" s="1"/>
  <c r="CC73" i="21" s="1"/>
  <c r="CC74" i="21" s="1"/>
  <c r="CC75" i="21" s="1"/>
  <c r="CC76" i="21" s="1"/>
  <c r="CC77" i="21" s="1"/>
  <c r="CC78" i="21" s="1"/>
  <c r="CC79" i="21" s="1"/>
  <c r="CC80" i="21" s="1"/>
  <c r="CC81" i="21" s="1"/>
  <c r="CC82" i="21" s="1"/>
  <c r="CC83" i="21" s="1"/>
  <c r="CC84" i="21" s="1"/>
  <c r="CC85" i="21" s="1"/>
  <c r="CC86" i="21" s="1"/>
  <c r="CC87" i="21" s="1"/>
  <c r="CC88" i="21" s="1"/>
  <c r="CC89" i="21" s="1"/>
  <c r="CC90" i="21" s="1"/>
  <c r="CB70" i="21"/>
  <c r="CB71" i="21" s="1"/>
  <c r="CB72" i="21" s="1"/>
  <c r="CB73" i="21" s="1"/>
  <c r="CB74" i="21" s="1"/>
  <c r="CB75" i="21" s="1"/>
  <c r="CB76" i="21" s="1"/>
  <c r="CB77" i="21" s="1"/>
  <c r="CB78" i="21" s="1"/>
  <c r="CB79" i="21" s="1"/>
  <c r="CB80" i="21" s="1"/>
  <c r="CB81" i="21" s="1"/>
  <c r="CB82" i="21" s="1"/>
  <c r="CB83" i="21" s="1"/>
  <c r="CB84" i="21" s="1"/>
  <c r="CB85" i="21" s="1"/>
  <c r="CB86" i="21" s="1"/>
  <c r="CB87" i="21" s="1"/>
  <c r="CB88" i="21" s="1"/>
  <c r="CB89" i="21" s="1"/>
  <c r="CB90" i="21" s="1"/>
  <c r="CA69" i="21"/>
  <c r="CA70" i="21" s="1"/>
  <c r="CA71" i="21" s="1"/>
  <c r="CA72" i="21" s="1"/>
  <c r="CA73" i="21" s="1"/>
  <c r="CA74" i="21" s="1"/>
  <c r="CA75" i="21" s="1"/>
  <c r="CA76" i="21" s="1"/>
  <c r="CA77" i="21" s="1"/>
  <c r="CA78" i="21" s="1"/>
  <c r="CA79" i="21" s="1"/>
  <c r="CA80" i="21" s="1"/>
  <c r="CA81" i="21" s="1"/>
  <c r="CA82" i="21" s="1"/>
  <c r="CA83" i="21" s="1"/>
  <c r="CA84" i="21" s="1"/>
  <c r="CA85" i="21" s="1"/>
  <c r="CA86" i="21" s="1"/>
  <c r="CA87" i="21" s="1"/>
  <c r="CA88" i="21" s="1"/>
  <c r="CA89" i="21" s="1"/>
  <c r="CA90" i="21" s="1"/>
  <c r="BZ69" i="21"/>
  <c r="BZ70" i="21" s="1"/>
  <c r="BZ71" i="21" s="1"/>
  <c r="BZ72" i="21" s="1"/>
  <c r="BZ73" i="21" s="1"/>
  <c r="BZ74" i="21" s="1"/>
  <c r="BZ75" i="21" s="1"/>
  <c r="BZ76" i="21" s="1"/>
  <c r="BZ77" i="21" s="1"/>
  <c r="BZ78" i="21" s="1"/>
  <c r="BZ79" i="21" s="1"/>
  <c r="BZ80" i="21" s="1"/>
  <c r="BZ81" i="21" s="1"/>
  <c r="BZ82" i="21" s="1"/>
  <c r="BZ83" i="21" s="1"/>
  <c r="BZ84" i="21" s="1"/>
  <c r="BZ85" i="21" s="1"/>
  <c r="BZ86" i="21" s="1"/>
  <c r="BZ87" i="21" s="1"/>
  <c r="BZ88" i="21" s="1"/>
  <c r="BZ89" i="21" s="1"/>
  <c r="BZ90" i="21" s="1"/>
  <c r="BZ68" i="21"/>
  <c r="BB58" i="21" a="1"/>
  <c r="BB58" i="21" s="1"/>
  <c r="AZ50" i="21" a="1"/>
  <c r="AZ50" i="21" s="1"/>
  <c r="BC43" i="21"/>
  <c r="AY42" i="21" a="1"/>
  <c r="AY42" i="21" s="1"/>
  <c r="S92" i="21" a="1"/>
  <c r="S92" i="21" s="1"/>
  <c r="AK67" i="21" a="1"/>
  <c r="AK67" i="21" s="1"/>
  <c r="AK95" i="21" a="1"/>
  <c r="AK95" i="21" s="1"/>
  <c r="W97" i="21" a="1"/>
  <c r="W97" i="21" s="1"/>
  <c r="S67" i="21" a="1"/>
  <c r="S67" i="21" s="1"/>
  <c r="AX39" i="21"/>
  <c r="AV38" i="21"/>
  <c r="X10" i="21"/>
  <c r="W10" i="21"/>
  <c r="BA42" i="19"/>
  <c r="BA43" i="19" s="1"/>
  <c r="BA44" i="19" s="1"/>
  <c r="BA45" i="19" s="1"/>
  <c r="BA46" i="19" s="1"/>
  <c r="AX39" i="19"/>
  <c r="BS19" i="19" a="1"/>
  <c r="BS19" i="19" s="1"/>
  <c r="AK73" i="19" a="1"/>
  <c r="AK73" i="19" s="1"/>
  <c r="J63" i="19"/>
  <c r="BL54" i="19"/>
  <c r="BK53" i="19"/>
  <c r="BK54" i="19" s="1"/>
  <c r="BJ52" i="19"/>
  <c r="BJ53" i="19" s="1"/>
  <c r="BJ54" i="19" s="1"/>
  <c r="BI51" i="19"/>
  <c r="BI52" i="19" s="1"/>
  <c r="BI53" i="19" s="1"/>
  <c r="BI54" i="19" s="1"/>
  <c r="BH50" i="19"/>
  <c r="BH51" i="19" s="1"/>
  <c r="BH52" i="19" s="1"/>
  <c r="BH53" i="19" s="1"/>
  <c r="BH54" i="19" s="1"/>
  <c r="AV38" i="19"/>
  <c r="K11" i="19" s="1" a="1"/>
  <c r="K11" i="19" s="1"/>
  <c r="CA37" i="19" a="1"/>
  <c r="CA37" i="19" s="1"/>
  <c r="CA35" i="19" a="1"/>
  <c r="CA35" i="19" s="1"/>
  <c r="BQ10" i="19" a="1"/>
  <c r="BQ10" i="19" s="1"/>
  <c r="BP58" i="22" l="1" a="1"/>
  <c r="BP58" i="22" s="1"/>
  <c r="AK87" i="19" a="1"/>
  <c r="AK87" i="19" s="1"/>
  <c r="BC44" i="21"/>
  <c r="BC45" i="21" s="1"/>
  <c r="BC46" i="21" s="1"/>
  <c r="BC47" i="21" s="1"/>
  <c r="L11" i="21"/>
  <c r="AS57" i="19" a="1"/>
  <c r="BS10" i="19" a="1"/>
  <c r="BS10" i="19" s="1"/>
  <c r="AK65" i="19" l="1" a="1"/>
  <c r="AK65" i="19" s="1"/>
  <c r="CA19" i="19" s="1" a="1"/>
  <c r="CA19" i="19" s="1"/>
  <c r="AK96" i="19" a="1"/>
  <c r="AK96" i="19" s="1"/>
  <c r="J11" i="19" s="1" a="1"/>
  <c r="J11" i="19" s="1"/>
  <c r="L11" i="19" s="1"/>
  <c r="CA63" i="19" a="1"/>
  <c r="CA63" i="19" s="1"/>
  <c r="CA62" i="19" a="1"/>
  <c r="CA62" i="19" s="1"/>
  <c r="AQ57" i="19" a="1"/>
  <c r="CA48" i="19" s="1" a="1"/>
  <c r="CA48" i="19" s="1"/>
  <c r="AK57" i="19" a="1"/>
  <c r="AK57" i="19" s="1"/>
  <c r="AM57" i="19" a="1"/>
  <c r="AM57" i="19" s="1"/>
  <c r="AZ57" i="19" a="1"/>
  <c r="AZ57" i="19" s="1"/>
  <c r="AO57" i="19" a="1"/>
  <c r="AO57" i="19" s="1"/>
  <c r="AW41" i="19" s="1" a="1"/>
  <c r="AW41" i="19" s="1"/>
  <c r="S87" i="19" a="1"/>
  <c r="W73" i="19" s="1" a="1"/>
  <c r="W73" i="19" s="1"/>
  <c r="CA58" i="19" s="1" a="1"/>
  <c r="CA58" i="19" s="1"/>
  <c r="AZ42" i="21" a="1"/>
  <c r="AZ42" i="21" s="1"/>
  <c r="AS57" i="19"/>
  <c r="CA50" i="19" s="1" a="1"/>
  <c r="CA50" i="19" s="1"/>
  <c r="CA51" i="19" a="1"/>
  <c r="CA51" i="19" s="1"/>
  <c r="AQ57" i="19"/>
  <c r="CA47" i="19" s="1" a="1"/>
  <c r="CA47" i="19" s="1"/>
  <c r="AX49" i="19" a="1"/>
  <c r="AX49" i="19" s="1"/>
  <c r="CA53" i="19" s="1" a="1"/>
  <c r="CA53" i="19" s="1"/>
  <c r="AX41" i="19" l="1" a="1"/>
  <c r="AX41" i="19" s="1"/>
  <c r="CA44" i="19" s="1" a="1"/>
  <c r="CA44" i="19" s="1"/>
  <c r="S87" i="19"/>
  <c r="CA55" i="19" a="1"/>
  <c r="CA55" i="19" s="1"/>
  <c r="CA41" i="19" l="1" a="1"/>
  <c r="CA41" i="1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tc={0B0DA0B3-1BC9-BD4B-8790-B12F686FE5B0}</author>
    <author>tc={1062F01C-B705-4540-A493-8DDB8C033567}</author>
  </authors>
  <commentList>
    <comment ref="CA36" authorId="0" shapeId="0" xr:uid="{0B0DA0B3-1BC9-BD4B-8790-B12F686FE5B0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AU39" authorId="1" shapeId="0" xr:uid="{1062F01C-B705-4540-A493-8DDB8C033567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tc={0C6A13E9-AB5C-D540-B3E2-4C3C75CD9B68}</author>
    <author>tc={762FD72F-E269-A54E-A665-38E83C2A0A94}</author>
  </authors>
  <commentList>
    <comment ref="CA36" authorId="0" shapeId="0" xr:uid="{0C6A13E9-AB5C-D540-B3E2-4C3C75CD9B68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AU39" authorId="1" shapeId="0" xr:uid="{762FD72F-E269-A54E-A665-38E83C2A0A94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tc={54D1ACA5-ADF4-BA43-A37D-F9DF329F1CE8}</author>
    <author>tc={C00B4336-DB6D-D348-B49D-BAFB45F30A8A}</author>
  </authors>
  <commentList>
    <comment ref="BP36" authorId="0" shapeId="0" xr:uid="{54D1ACA5-ADF4-BA43-A37D-F9DF329F1CE8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AU39" authorId="1" shapeId="0" xr:uid="{C00B4336-DB6D-D348-B49D-BAFB45F30A8A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tc={1C069D8F-6608-664A-B8D9-BE731A3D89FD}</author>
  </authors>
  <commentList>
    <comment ref="AU39" authorId="0" shapeId="0" xr:uid="{1C069D8F-6608-664A-B8D9-BE731A3D89FD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<sst xmlns="http://schemas.openxmlformats.org/spreadsheetml/2006/main" count="1722" uniqueCount="212">
  <si>
    <t>time_day</t>
  </si>
  <si>
    <t>d.1</t>
  </si>
  <si>
    <t>d.2</t>
  </si>
  <si>
    <t>time_hour</t>
  </si>
  <si>
    <t>h.1</t>
  </si>
  <si>
    <t>h.2</t>
  </si>
  <si>
    <t>h.3</t>
  </si>
  <si>
    <t>needs</t>
  </si>
  <si>
    <t>flows</t>
  </si>
  <si>
    <t>non-storage technologies</t>
  </si>
  <si>
    <t>Storage technology</t>
  </si>
  <si>
    <t>techs</t>
  </si>
  <si>
    <t>PV</t>
  </si>
  <si>
    <t>National Grid</t>
  </si>
  <si>
    <t>Battery</t>
  </si>
  <si>
    <t>HP</t>
  </si>
  <si>
    <t>Radiators</t>
  </si>
  <si>
    <t>Induction stove</t>
  </si>
  <si>
    <t>Gas stove</t>
  </si>
  <si>
    <t>Natural Gas supply grid</t>
  </si>
  <si>
    <t>activ</t>
  </si>
  <si>
    <t>National Grid import</t>
  </si>
  <si>
    <t>National Grid export</t>
  </si>
  <si>
    <t>Battery charge</t>
  </si>
  <si>
    <t>name</t>
  </si>
  <si>
    <t>unit</t>
  </si>
  <si>
    <t>kWh</t>
  </si>
  <si>
    <t>u</t>
  </si>
  <si>
    <t>Y</t>
  </si>
  <si>
    <t>Curtailment</t>
  </si>
  <si>
    <t>n.1</t>
  </si>
  <si>
    <t>EE</t>
  </si>
  <si>
    <t>n.2</t>
  </si>
  <si>
    <t>Hot water</t>
  </si>
  <si>
    <t>n.3</t>
  </si>
  <si>
    <t xml:space="preserve">Heat </t>
  </si>
  <si>
    <t>n.4</t>
  </si>
  <si>
    <t>n.5</t>
  </si>
  <si>
    <t>Cooking</t>
  </si>
  <si>
    <t>n.6</t>
  </si>
  <si>
    <t xml:space="preserve">Natural Gas </t>
  </si>
  <si>
    <t>d</t>
  </si>
  <si>
    <t>I_at</t>
  </si>
  <si>
    <t>opex</t>
  </si>
  <si>
    <t>capex</t>
  </si>
  <si>
    <t>soc min</t>
  </si>
  <si>
    <t>soc max</t>
  </si>
  <si>
    <t>soc start</t>
  </si>
  <si>
    <t>max dis</t>
  </si>
  <si>
    <t>min ch</t>
  </si>
  <si>
    <t>SOC min</t>
  </si>
  <si>
    <t>SOC max</t>
  </si>
  <si>
    <t>MAX dis</t>
  </si>
  <si>
    <t>MIN ch</t>
  </si>
  <si>
    <t>Operative costs</t>
  </si>
  <si>
    <t>Activity contraints&gt;0</t>
  </si>
  <si>
    <t>Capital costs</t>
  </si>
  <si>
    <t>c_c</t>
  </si>
  <si>
    <t>initial capacity</t>
  </si>
  <si>
    <t>C_i</t>
  </si>
  <si>
    <t>Capacity factor</t>
  </si>
  <si>
    <t>SOC</t>
  </si>
  <si>
    <t>Thh</t>
  </si>
  <si>
    <t>max-SOC&gt;0</t>
  </si>
  <si>
    <t>SOC-min&gt;0</t>
  </si>
  <si>
    <t>MAX_dis-X_ch&gt;0</t>
  </si>
  <si>
    <t>X_ch-MIN_ch&gt;0</t>
  </si>
  <si>
    <t>X</t>
  </si>
  <si>
    <t>Production</t>
  </si>
  <si>
    <t>C_oper_tot</t>
  </si>
  <si>
    <t>Tot capacity</t>
  </si>
  <si>
    <t>a.1</t>
  </si>
  <si>
    <t>a.2</t>
  </si>
  <si>
    <t>a.3</t>
  </si>
  <si>
    <t>a.4</t>
  </si>
  <si>
    <t>a.7</t>
  </si>
  <si>
    <t>a.8</t>
  </si>
  <si>
    <t>a.10</t>
  </si>
  <si>
    <t>a.11</t>
  </si>
  <si>
    <t>a.12</t>
  </si>
  <si>
    <t>t.1</t>
  </si>
  <si>
    <t>t.2</t>
  </si>
  <si>
    <t>t.3</t>
  </si>
  <si>
    <t>t.6</t>
  </si>
  <si>
    <t>t.9</t>
  </si>
  <si>
    <t>t.10</t>
  </si>
  <si>
    <t>t.11</t>
  </si>
  <si>
    <t>(Xmax-X_agg_no_stor) ' &gt; 0</t>
  </si>
  <si>
    <t>X_agg (no_stor)</t>
  </si>
  <si>
    <t>EE constraint</t>
  </si>
  <si>
    <t>cap_new</t>
  </si>
  <si>
    <t>HW storage</t>
  </si>
  <si>
    <t>a.14</t>
  </si>
  <si>
    <t>HW storage charge</t>
  </si>
  <si>
    <t>Thh cooling</t>
  </si>
  <si>
    <t>Start cooling</t>
  </si>
  <si>
    <t>Cooling factor</t>
  </si>
  <si>
    <t>Xmax_no_stor</t>
  </si>
  <si>
    <t>t.12</t>
  </si>
  <si>
    <t>HW constraint</t>
  </si>
  <si>
    <t>EE export and storage</t>
  </si>
  <si>
    <t>HW</t>
  </si>
  <si>
    <t>a.15</t>
  </si>
  <si>
    <t>t.13</t>
  </si>
  <si>
    <t>Thermal Insulation</t>
  </si>
  <si>
    <t>TI</t>
  </si>
  <si>
    <t>TI inv cost</t>
  </si>
  <si>
    <t>Install TI</t>
  </si>
  <si>
    <t>n.8</t>
  </si>
  <si>
    <t>BEV battery discharge</t>
  </si>
  <si>
    <t>n.9</t>
  </si>
  <si>
    <t>Transport urban</t>
  </si>
  <si>
    <t>km</t>
  </si>
  <si>
    <t>Transport motorway</t>
  </si>
  <si>
    <t>BEV discharge</t>
  </si>
  <si>
    <t>a.16</t>
  </si>
  <si>
    <t>BEV charging home</t>
  </si>
  <si>
    <t>BEV discharging</t>
  </si>
  <si>
    <t>BEV urban</t>
  </si>
  <si>
    <t>BEV motorway</t>
  </si>
  <si>
    <t>a.9</t>
  </si>
  <si>
    <t>BEV storage</t>
  </si>
  <si>
    <t>t.15</t>
  </si>
  <si>
    <t>BEV home</t>
  </si>
  <si>
    <t>BEV</t>
  </si>
  <si>
    <t>€/-</t>
  </si>
  <si>
    <t>-</t>
  </si>
  <si>
    <t>soc_bev_min</t>
  </si>
  <si>
    <t>soc_bev_max</t>
  </si>
  <si>
    <t>soc_bev_start</t>
  </si>
  <si>
    <t>SOC start</t>
  </si>
  <si>
    <t>BEV home charge</t>
  </si>
  <si>
    <t>to make BEV soc</t>
  </si>
  <si>
    <t>SOC BEV</t>
  </si>
  <si>
    <t>BEV charge home</t>
  </si>
  <si>
    <t>max-BEV SOC&gt;0</t>
  </si>
  <si>
    <t>BEV SOC-min&gt;0</t>
  </si>
  <si>
    <t>n.7</t>
  </si>
  <si>
    <t>Days per type</t>
  </si>
  <si>
    <t>I_hd</t>
  </si>
  <si>
    <t>peak</t>
  </si>
  <si>
    <t>peak_hour</t>
  </si>
  <si>
    <t>Q_needs</t>
  </si>
  <si>
    <t>Q_n-uX'-Y-curtail = 0</t>
  </si>
  <si>
    <t>a.5a</t>
  </si>
  <si>
    <t>HP heating winter</t>
  </si>
  <si>
    <t>HP heating summer</t>
  </si>
  <si>
    <t>Activity seasonal limit</t>
  </si>
  <si>
    <t>a.5b</t>
  </si>
  <si>
    <t>Activity capacity</t>
  </si>
  <si>
    <t>Season limit &gt;0</t>
  </si>
  <si>
    <t>t.14a</t>
  </si>
  <si>
    <t>t.14b</t>
  </si>
  <si>
    <t>BEV street1</t>
  </si>
  <si>
    <t>BEV street2</t>
  </si>
  <si>
    <t>BEV charging1 street</t>
  </si>
  <si>
    <t>BEV charging2 street</t>
  </si>
  <si>
    <t>t.16</t>
  </si>
  <si>
    <r>
      <rPr>
        <b/>
        <sz val="11"/>
        <color theme="1"/>
        <rFont val="Aptos Narrow (Body)"/>
      </rPr>
      <t>min</t>
    </r>
    <r>
      <rPr>
        <b/>
        <sz val="12"/>
        <color theme="1"/>
        <rFont val="Aptos Narrow"/>
        <scheme val="minor"/>
      </rPr>
      <t>(cost)</t>
    </r>
  </si>
  <si>
    <t>a.13a</t>
  </si>
  <si>
    <t>a.13b</t>
  </si>
  <si>
    <t>SOC bev min</t>
  </si>
  <si>
    <t>SOC bev max</t>
  </si>
  <si>
    <t>SOC bev start</t>
  </si>
  <si>
    <t>No new capacity BEV</t>
  </si>
  <si>
    <t>w_w_1</t>
  </si>
  <si>
    <t>h.4</t>
  </si>
  <si>
    <t>h.5</t>
  </si>
  <si>
    <t>h.6</t>
  </si>
  <si>
    <t>h.7</t>
  </si>
  <si>
    <t>h.8</t>
  </si>
  <si>
    <t>h.9</t>
  </si>
  <si>
    <t>h.10</t>
  </si>
  <si>
    <t>h.11</t>
  </si>
  <si>
    <t>h.12</t>
  </si>
  <si>
    <t>h.13</t>
  </si>
  <si>
    <t>h.14</t>
  </si>
  <si>
    <t>h.15</t>
  </si>
  <si>
    <t>h.16</t>
  </si>
  <si>
    <t>h.17</t>
  </si>
  <si>
    <t>h.18</t>
  </si>
  <si>
    <t>h.19</t>
  </si>
  <si>
    <t>h.20</t>
  </si>
  <si>
    <t>h.21</t>
  </si>
  <si>
    <t>h.22</t>
  </si>
  <si>
    <t>h.23</t>
  </si>
  <si>
    <t>h.24</t>
  </si>
  <si>
    <t>c_op</t>
  </si>
  <si>
    <t>PdC winter</t>
  </si>
  <si>
    <t>PdC summer</t>
  </si>
  <si>
    <t>tot PdC w</t>
  </si>
  <si>
    <t>tot PdC s</t>
  </si>
  <si>
    <t>T_hh_cool</t>
  </si>
  <si>
    <t>smc</t>
  </si>
  <si>
    <t>d*X'-Q = 0</t>
  </si>
  <si>
    <t>capacity units</t>
  </si>
  <si>
    <t>new_units</t>
  </si>
  <si>
    <t>discount rate</t>
  </si>
  <si>
    <t>1/(1+r)^y</t>
  </si>
  <si>
    <t>year</t>
  </si>
  <si>
    <t>capacity_cost</t>
  </si>
  <si>
    <t>period_cost</t>
  </si>
  <si>
    <t>active_techs</t>
  </si>
  <si>
    <t>Active units</t>
  </si>
  <si>
    <t>&gt;=0</t>
  </si>
  <si>
    <t>yearly_costs</t>
  </si>
  <si>
    <t>uX</t>
  </si>
  <si>
    <t>opex/year</t>
  </si>
  <si>
    <t>opex limit</t>
  </si>
  <si>
    <t>capex limit</t>
  </si>
  <si>
    <t>Opex limit &gt;0</t>
  </si>
  <si>
    <t>capex limit 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</si>
</sst>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;\-#,##0.0;\-"/>
    <numFmt numFmtId="165" formatCode="#,##0.0_ ;\-#,##0.0\ "/>
    <numFmt numFmtId="166" formatCode="#,##0.00;\-#,##0.00;\-"/>
    <numFmt numFmtId="167" formatCode="#,##0.00000;\-#,##0.00000;\-"/>
  </numFmts>
  <fonts count="15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  <font>
      <b/>
      <sz val="12"/>
      <color rgb="FF00000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color theme="3" tint="0.249977111117893"/>
      <name val="Aptos Narrow"/>
      <family val="2"/>
      <scheme val="minor"/>
    </font>
    <font>
      <sz val="12"/>
      <color theme="6" tint="-0.249977111117893"/>
      <name val="Aptos Narrow"/>
      <family val="2"/>
      <scheme val="minor"/>
    </font>
    <font>
      <sz val="12"/>
      <color theme="6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 (Body)"/>
    </font>
    <font>
      <sz val="10"/>
      <color rgb="FF000000"/>
      <name val="Tahoma"/>
      <family val="2"/>
    </font>
  </fonts>
  <fills count="17">
    <fill>
      <patternFill patternType="none"/>
    </fill>
    <fill>
      <patternFill patternType="gray125"/>
    </fill>
    <fill>
      <patternFill patternType="solid">
        <fgColor rgb="FFF7FFA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0D0D0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BA816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0" fillId="0" borderId="3" xfId="0" applyBorder="1"/>
    <xf numFmtId="0" fontId="2" fillId="0" borderId="3" xfId="0" applyFont="1" applyBorder="1"/>
    <xf numFmtId="0" fontId="3" fillId="0" borderId="3" xfId="0" applyFont="1" applyBorder="1"/>
    <xf numFmtId="0" fontId="3" fillId="0" borderId="1" xfId="0" applyFont="1" applyBorder="1"/>
    <xf numFmtId="0" fontId="6" fillId="0" borderId="0" xfId="0" applyFont="1"/>
    <xf numFmtId="164" fontId="0" fillId="2" borderId="0" xfId="0" applyNumberFormat="1" applyFill="1"/>
    <xf numFmtId="164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0" fontId="0" fillId="3" borderId="0" xfId="0" applyFill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2" xfId="0" applyNumberFormat="1" applyBorder="1"/>
    <xf numFmtId="164" fontId="0" fillId="0" borderId="1" xfId="0" applyNumberFormat="1" applyBorder="1"/>
    <xf numFmtId="164" fontId="1" fillId="5" borderId="0" xfId="0" applyNumberFormat="1" applyFont="1" applyFill="1"/>
    <xf numFmtId="164" fontId="6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8" xfId="0" applyBorder="1"/>
    <xf numFmtId="164" fontId="6" fillId="0" borderId="9" xfId="0" applyNumberFormat="1" applyFont="1" applyBorder="1"/>
    <xf numFmtId="164" fontId="0" fillId="6" borderId="0" xfId="0" applyNumberFormat="1" applyFill="1"/>
    <xf numFmtId="164" fontId="0" fillId="7" borderId="10" xfId="0" applyNumberFormat="1" applyFill="1" applyBorder="1"/>
    <xf numFmtId="164" fontId="0" fillId="8" borderId="0" xfId="0" applyNumberFormat="1" applyFill="1"/>
    <xf numFmtId="0" fontId="0" fillId="8" borderId="0" xfId="0" applyFill="1"/>
    <xf numFmtId="165" fontId="0" fillId="8" borderId="0" xfId="0" applyNumberFormat="1" applyFill="1"/>
    <xf numFmtId="165" fontId="0" fillId="0" borderId="0" xfId="0" applyNumberFormat="1"/>
    <xf numFmtId="0" fontId="8" fillId="0" borderId="0" xfId="0" applyFont="1"/>
    <xf numFmtId="0" fontId="5" fillId="9" borderId="0" xfId="0" applyFont="1" applyFill="1"/>
    <xf numFmtId="0" fontId="9" fillId="0" borderId="0" xfId="0" applyFont="1"/>
    <xf numFmtId="0" fontId="0" fillId="0" borderId="5" xfId="0" applyBorder="1"/>
    <xf numFmtId="165" fontId="0" fillId="8" borderId="1" xfId="0" applyNumberFormat="1" applyFill="1" applyBorder="1"/>
    <xf numFmtId="165" fontId="0" fillId="10" borderId="0" xfId="0" applyNumberFormat="1" applyFill="1"/>
    <xf numFmtId="0" fontId="0" fillId="10" borderId="0" xfId="0" applyFill="1"/>
    <xf numFmtId="164" fontId="0" fillId="11" borderId="0" xfId="0" applyNumberFormat="1" applyFill="1"/>
    <xf numFmtId="164" fontId="0" fillId="12" borderId="0" xfId="0" applyNumberFormat="1" applyFill="1"/>
    <xf numFmtId="0" fontId="0" fillId="12" borderId="0" xfId="0" applyFill="1"/>
    <xf numFmtId="164" fontId="5" fillId="0" borderId="0" xfId="0" applyNumberFormat="1" applyFont="1"/>
    <xf numFmtId="164" fontId="3" fillId="13" borderId="0" xfId="0" applyNumberFormat="1" applyFont="1" applyFill="1"/>
    <xf numFmtId="164" fontId="7" fillId="0" borderId="0" xfId="0" applyNumberFormat="1" applyFont="1"/>
    <xf numFmtId="0" fontId="5" fillId="14" borderId="0" xfId="0" applyFont="1" applyFill="1"/>
    <xf numFmtId="166" fontId="0" fillId="3" borderId="0" xfId="0" applyNumberFormat="1" applyFill="1"/>
    <xf numFmtId="0" fontId="2" fillId="0" borderId="8" xfId="0" applyFont="1" applyBorder="1"/>
    <xf numFmtId="0" fontId="10" fillId="0" borderId="0" xfId="0" applyFont="1"/>
    <xf numFmtId="164" fontId="11" fillId="0" borderId="0" xfId="0" applyNumberFormat="1" applyFont="1"/>
    <xf numFmtId="164" fontId="11" fillId="3" borderId="0" xfId="0" applyNumberFormat="1" applyFont="1" applyFill="1"/>
    <xf numFmtId="165" fontId="0" fillId="3" borderId="0" xfId="0" applyNumberFormat="1" applyFill="1"/>
    <xf numFmtId="0" fontId="0" fillId="0" borderId="0" xfId="0" applyAlignment="1">
      <alignment horizontal="right"/>
    </xf>
    <xf numFmtId="0" fontId="5" fillId="11" borderId="0" xfId="0" applyFont="1" applyFill="1"/>
    <xf numFmtId="11" fontId="0" fillId="8" borderId="0" xfId="0" applyNumberFormat="1" applyFill="1"/>
    <xf numFmtId="0" fontId="0" fillId="4" borderId="0" xfId="0" applyFill="1"/>
    <xf numFmtId="0" fontId="0" fillId="15" borderId="0" xfId="0" applyFill="1"/>
    <xf numFmtId="164" fontId="0" fillId="15" borderId="0" xfId="0" applyNumberFormat="1" applyFill="1"/>
    <xf numFmtId="166" fontId="0" fillId="0" borderId="0" xfId="0" applyNumberFormat="1"/>
    <xf numFmtId="0" fontId="3" fillId="3" borderId="0" xfId="0" applyFont="1" applyFill="1"/>
    <xf numFmtId="2" fontId="3" fillId="0" borderId="1" xfId="0" applyNumberFormat="1" applyFont="1" applyBorder="1"/>
    <xf numFmtId="0" fontId="0" fillId="16" borderId="0" xfId="0" applyFill="1"/>
    <xf numFmtId="0" fontId="1" fillId="5" borderId="0" xfId="0" applyFont="1" applyFill="1"/>
    <xf numFmtId="167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A8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milla Citterio" id="{78B3468B-D9B6-EA45-B5B8-0247D1E1A105}" userId="S::10666210@polimi.it::8fa1241e-8bbb-4dae-adc3-3151200f539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A36" dT="2024-07-10T08:54:39.78" personId="{78B3468B-D9B6-EA45-B5B8-0247D1E1A105}" id="{0B0DA0B3-1BC9-BD4B-8790-B12F686FE5B0}">
    <text>Su pyesm è ore x tech perchè non c’è un filtro per le 3 tech interessate</text>
  </threadedComment>
  <threadedComment ref="AU39" dT="2024-07-02T08:11:50.89" personId="{78B3468B-D9B6-EA45-B5B8-0247D1E1A105}" id="{1062F01C-B705-4540-A493-8DDB8C033567}">
    <text>Usato come limite per SOC min/max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A36" dT="2024-07-10T08:54:39.78" personId="{78B3468B-D9B6-EA45-B5B8-0247D1E1A105}" id="{0C6A13E9-AB5C-D540-B3E2-4C3C75CD9B68}">
    <text>Su pyesm è ore x tech perchè non c’è un filtro per le 3 tech interessate</text>
  </threadedComment>
  <threadedComment ref="AU39" dT="2024-07-02T08:11:50.89" personId="{78B3468B-D9B6-EA45-B5B8-0247D1E1A105}" id="{762FD72F-E269-A54E-A665-38E83C2A0A94}">
    <text>Usato come limite per SOC min/max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P36" dT="2024-07-10T08:54:39.78" personId="{78B3468B-D9B6-EA45-B5B8-0247D1E1A105}" id="{54D1ACA5-ADF4-BA43-A37D-F9DF329F1CE8}">
    <text>Su pyesm è ore x tech perchè non c’è un filtro per le 3 tech interessate</text>
  </threadedComment>
  <threadedComment ref="AU39" dT="2024-07-02T08:11:50.89" personId="{78B3468B-D9B6-EA45-B5B8-0247D1E1A105}" id="{C00B4336-DB6D-D348-B49D-BAFB45F30A8A}">
    <text>Usato come limite per SOC min/max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U39" dT="2024-07-02T08:11:50.89" personId="{78B3468B-D9B6-EA45-B5B8-0247D1E1A105}" id="{1C069D8F-6608-664A-B8D9-BE731A3D89FD}">
    <text>Usato come limite per SOC min/max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B3E64-732F-4A48-93A3-58AE88BA725F}">
  <dimension ref="A1:CN96"/>
  <sheetViews>
    <sheetView tabSelected="1" topLeftCell="F6" zoomScale="115" workbookViewId="0">
      <pane xSplit="3" ySplit="3" topLeftCell="BU48" activePane="bottomRight" state="frozen"/>
      <selection activeCell="F6" sqref="F6"/>
      <selection pane="topRight" activeCell="I6" sqref="I6"/>
      <selection pane="bottomLeft" activeCell="F9" sqref="F9"/>
      <selection pane="bottomRight" activeCell="CB67" sqref="CB67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27"/>
    <col min="9" max="9" width="6.33203125" customWidth="1"/>
    <col min="10" max="10" width="9.1640625" customWidth="1"/>
    <col min="11" max="11" width="9.1640625" bestFit="1" customWidth="1"/>
    <col min="12" max="12" width="9.33203125" customWidth="1"/>
    <col min="13" max="13" width="7.1640625" customWidth="1"/>
    <col min="14" max="14" width="11.33203125" bestFit="1" customWidth="1"/>
    <col min="15" max="15" width="15.33203125" customWidth="1"/>
    <col min="16" max="16" width="13" customWidth="1"/>
    <col min="17" max="17" width="9.83203125" customWidth="1"/>
    <col min="18" max="18" width="5.6640625" customWidth="1"/>
    <col min="31" max="32" width="14.6640625" customWidth="1"/>
    <col min="36" max="36" width="6.33203125" customWidth="1"/>
    <col min="43" max="43" width="16" customWidth="1"/>
    <col min="51" max="51" width="4.83203125" customWidth="1"/>
    <col min="59" max="59" width="4.5" customWidth="1"/>
    <col min="61" max="61" width="15.5" customWidth="1"/>
    <col min="70" max="70" width="5.83203125" customWidth="1"/>
  </cols>
  <sheetData>
    <row r="1" spans="1:86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AZ1" s="3" t="s">
        <v>1</v>
      </c>
      <c r="BA1" s="3" t="s">
        <v>1</v>
      </c>
      <c r="BB1" s="3" t="s">
        <v>1</v>
      </c>
      <c r="BC1" s="3" t="s">
        <v>2</v>
      </c>
      <c r="BD1" s="3" t="s">
        <v>2</v>
      </c>
      <c r="BE1" s="3" t="s">
        <v>2</v>
      </c>
      <c r="BF1" s="3" t="s">
        <v>140</v>
      </c>
      <c r="BG1" s="3"/>
      <c r="BH1" s="3" t="s">
        <v>1</v>
      </c>
      <c r="BI1" s="3" t="s">
        <v>1</v>
      </c>
      <c r="BJ1" s="3" t="s">
        <v>1</v>
      </c>
      <c r="BK1" s="3" t="s">
        <v>2</v>
      </c>
      <c r="BL1" s="3" t="s">
        <v>2</v>
      </c>
      <c r="BM1" s="3" t="s">
        <v>2</v>
      </c>
      <c r="BN1" s="3" t="s">
        <v>140</v>
      </c>
      <c r="BO1" s="3"/>
      <c r="BP1" s="3"/>
      <c r="BS1" s="3" t="s">
        <v>1</v>
      </c>
      <c r="BT1" s="3" t="s">
        <v>1</v>
      </c>
      <c r="BU1" s="3" t="s">
        <v>1</v>
      </c>
      <c r="BV1" s="3" t="s">
        <v>2</v>
      </c>
      <c r="BW1" s="3" t="s">
        <v>2</v>
      </c>
      <c r="BX1" s="3" t="s">
        <v>2</v>
      </c>
      <c r="BY1" s="3" t="s">
        <v>140</v>
      </c>
      <c r="CA1" s="3" t="s">
        <v>1</v>
      </c>
      <c r="CB1" s="3" t="s">
        <v>1</v>
      </c>
      <c r="CC1" s="3" t="s">
        <v>1</v>
      </c>
      <c r="CD1" s="3" t="s">
        <v>2</v>
      </c>
      <c r="CE1" s="3" t="s">
        <v>2</v>
      </c>
      <c r="CF1" s="3" t="s">
        <v>2</v>
      </c>
      <c r="CG1" s="3" t="s">
        <v>140</v>
      </c>
    </row>
    <row r="2" spans="1:86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AZ2" s="3" t="s">
        <v>4</v>
      </c>
      <c r="BA2" s="3" t="s">
        <v>5</v>
      </c>
      <c r="BB2" s="3" t="s">
        <v>6</v>
      </c>
      <c r="BC2" s="3" t="s">
        <v>4</v>
      </c>
      <c r="BD2" s="3" t="s">
        <v>5</v>
      </c>
      <c r="BE2" s="3" t="s">
        <v>6</v>
      </c>
      <c r="BF2" s="3" t="s">
        <v>141</v>
      </c>
      <c r="BG2" s="3"/>
      <c r="BH2" s="3" t="s">
        <v>4</v>
      </c>
      <c r="BI2" s="3" t="s">
        <v>5</v>
      </c>
      <c r="BJ2" s="3" t="s">
        <v>6</v>
      </c>
      <c r="BK2" s="3" t="s">
        <v>4</v>
      </c>
      <c r="BL2" s="3" t="s">
        <v>5</v>
      </c>
      <c r="BM2" s="3" t="s">
        <v>6</v>
      </c>
      <c r="BN2" s="3" t="s">
        <v>141</v>
      </c>
      <c r="BO2" s="3"/>
      <c r="BP2" s="3"/>
      <c r="BS2" s="3" t="s">
        <v>4</v>
      </c>
      <c r="BT2" s="3" t="s">
        <v>5</v>
      </c>
      <c r="BU2" s="3" t="s">
        <v>6</v>
      </c>
      <c r="BV2" s="3" t="s">
        <v>4</v>
      </c>
      <c r="BW2" s="3" t="s">
        <v>5</v>
      </c>
      <c r="BX2" s="3" t="s">
        <v>6</v>
      </c>
      <c r="BY2" s="3" t="s">
        <v>141</v>
      </c>
      <c r="CA2" s="3" t="s">
        <v>4</v>
      </c>
      <c r="CB2" s="3" t="s">
        <v>5</v>
      </c>
      <c r="CC2" s="3" t="s">
        <v>6</v>
      </c>
      <c r="CD2" s="3" t="s">
        <v>4</v>
      </c>
      <c r="CE2" s="3" t="s">
        <v>5</v>
      </c>
      <c r="CF2" s="3" t="s">
        <v>6</v>
      </c>
      <c r="CG2" s="3" t="s">
        <v>141</v>
      </c>
    </row>
    <row r="3" spans="1:86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J3" s="3" t="s">
        <v>30</v>
      </c>
      <c r="K3" s="3" t="s">
        <v>32</v>
      </c>
      <c r="L3" s="3" t="s">
        <v>36</v>
      </c>
      <c r="M3" s="3" t="s">
        <v>37</v>
      </c>
      <c r="N3" s="3" t="s">
        <v>39</v>
      </c>
      <c r="O3" s="3" t="s">
        <v>137</v>
      </c>
      <c r="P3" s="3" t="s">
        <v>108</v>
      </c>
      <c r="Q3" s="3" t="s">
        <v>110</v>
      </c>
      <c r="R3" s="1"/>
      <c r="BH3" s="3"/>
      <c r="BI3" s="3"/>
      <c r="BJ3" s="3"/>
      <c r="BK3" s="3"/>
      <c r="BL3" s="3"/>
      <c r="BM3" s="3"/>
      <c r="BN3" s="3"/>
      <c r="BO3" s="3"/>
      <c r="BP3" s="3"/>
      <c r="BS3" s="3"/>
      <c r="BT3" s="3"/>
      <c r="BU3" s="3"/>
      <c r="BV3" s="3"/>
      <c r="BW3" s="3"/>
      <c r="BX3" s="3"/>
      <c r="BY3" s="3"/>
      <c r="CA3" s="3"/>
      <c r="CB3" s="3"/>
      <c r="CC3" s="3"/>
      <c r="CD3" s="3"/>
      <c r="CE3" s="3"/>
      <c r="CF3" s="3"/>
    </row>
    <row r="4" spans="1:86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AK4" s="5" t="s">
        <v>9</v>
      </c>
      <c r="AR4" s="53" t="s">
        <v>121</v>
      </c>
      <c r="AS4" s="39"/>
      <c r="AT4" s="39"/>
      <c r="AU4" s="39"/>
      <c r="AW4" s="39" t="s">
        <v>10</v>
      </c>
      <c r="AX4" s="39"/>
    </row>
    <row r="5" spans="1:86" x14ac:dyDescent="0.2">
      <c r="A5" s="1"/>
      <c r="B5" s="1"/>
      <c r="C5" s="1"/>
      <c r="D5" s="1"/>
      <c r="E5" s="1" t="s">
        <v>11</v>
      </c>
      <c r="F5" s="1"/>
      <c r="G5" s="1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3"/>
      <c r="AK5" t="s">
        <v>80</v>
      </c>
      <c r="AL5" t="s">
        <v>81</v>
      </c>
      <c r="AM5" t="s">
        <v>82</v>
      </c>
      <c r="AN5" t="s">
        <v>83</v>
      </c>
      <c r="AO5" t="s">
        <v>84</v>
      </c>
      <c r="AP5" t="s">
        <v>85</v>
      </c>
      <c r="AQ5" t="s">
        <v>86</v>
      </c>
      <c r="AR5" t="s">
        <v>103</v>
      </c>
      <c r="AS5" t="s">
        <v>151</v>
      </c>
      <c r="AT5" t="s">
        <v>152</v>
      </c>
      <c r="AU5" t="s">
        <v>122</v>
      </c>
      <c r="AV5" t="s">
        <v>157</v>
      </c>
      <c r="AW5" t="s">
        <v>98</v>
      </c>
      <c r="AX5" t="s">
        <v>103</v>
      </c>
      <c r="AY5" s="3"/>
      <c r="AZ5" s="3"/>
      <c r="BA5" s="3"/>
      <c r="BB5" s="3"/>
      <c r="BC5" s="3"/>
      <c r="BD5" s="3"/>
      <c r="BE5" s="3"/>
      <c r="BF5" s="3"/>
      <c r="BG5" s="3"/>
    </row>
    <row r="6" spans="1:86" x14ac:dyDescent="0.2">
      <c r="A6" s="1"/>
      <c r="B6" s="1"/>
      <c r="C6" s="1"/>
      <c r="D6" s="1"/>
      <c r="E6" s="1"/>
      <c r="F6" s="1" t="s">
        <v>20</v>
      </c>
      <c r="G6" s="1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4" t="s">
        <v>71</v>
      </c>
      <c r="T6" s="4" t="s">
        <v>72</v>
      </c>
      <c r="U6" s="4" t="s">
        <v>73</v>
      </c>
      <c r="V6" s="4" t="s">
        <v>74</v>
      </c>
      <c r="W6" s="4" t="s">
        <v>144</v>
      </c>
      <c r="X6" s="4" t="s">
        <v>148</v>
      </c>
      <c r="Y6" s="4" t="s">
        <v>75</v>
      </c>
      <c r="Z6" s="4" t="s">
        <v>76</v>
      </c>
      <c r="AA6" s="4" t="s">
        <v>120</v>
      </c>
      <c r="AB6" s="4" t="s">
        <v>77</v>
      </c>
      <c r="AC6" s="4" t="s">
        <v>78</v>
      </c>
      <c r="AD6" s="4" t="s">
        <v>79</v>
      </c>
      <c r="AE6" s="4" t="s">
        <v>159</v>
      </c>
      <c r="AF6" s="4" t="s">
        <v>160</v>
      </c>
      <c r="AG6" s="4" t="s">
        <v>92</v>
      </c>
      <c r="AH6" s="4" t="s">
        <v>102</v>
      </c>
      <c r="AI6" s="4" t="s">
        <v>115</v>
      </c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</row>
    <row r="7" spans="1:86" x14ac:dyDescent="0.2">
      <c r="A7" s="1"/>
      <c r="B7" s="1"/>
      <c r="C7" s="1"/>
      <c r="D7" s="1"/>
      <c r="E7" s="1"/>
      <c r="F7" s="1"/>
      <c r="G7" s="1" t="s">
        <v>24</v>
      </c>
      <c r="H7" s="2"/>
      <c r="I7" s="1"/>
      <c r="J7" s="6" t="s">
        <v>31</v>
      </c>
      <c r="K7" s="6" t="s">
        <v>33</v>
      </c>
      <c r="L7" s="6" t="s">
        <v>35</v>
      </c>
      <c r="M7" s="6" t="s">
        <v>38</v>
      </c>
      <c r="N7" s="6" t="s">
        <v>40</v>
      </c>
      <c r="O7" s="6" t="s">
        <v>109</v>
      </c>
      <c r="P7" s="6" t="s">
        <v>111</v>
      </c>
      <c r="Q7" s="6" t="s">
        <v>113</v>
      </c>
      <c r="R7" s="1"/>
      <c r="S7" s="6" t="s">
        <v>12</v>
      </c>
      <c r="T7" s="6" t="s">
        <v>21</v>
      </c>
      <c r="U7" s="6" t="s">
        <v>22</v>
      </c>
      <c r="V7" s="38" t="s">
        <v>23</v>
      </c>
      <c r="W7" s="6" t="s">
        <v>145</v>
      </c>
      <c r="X7" s="6" t="s">
        <v>146</v>
      </c>
      <c r="Y7" s="38" t="s">
        <v>93</v>
      </c>
      <c r="Z7" s="6" t="s">
        <v>16</v>
      </c>
      <c r="AA7" s="6" t="s">
        <v>17</v>
      </c>
      <c r="AB7" s="6" t="s">
        <v>18</v>
      </c>
      <c r="AC7" s="6" t="s">
        <v>19</v>
      </c>
      <c r="AD7" s="50" t="s">
        <v>116</v>
      </c>
      <c r="AE7" s="50" t="s">
        <v>155</v>
      </c>
      <c r="AF7" s="50" t="s">
        <v>156</v>
      </c>
      <c r="AG7" s="50" t="s">
        <v>117</v>
      </c>
      <c r="AH7" s="6" t="s">
        <v>118</v>
      </c>
      <c r="AI7" s="6" t="s">
        <v>119</v>
      </c>
      <c r="AJ7" s="6"/>
      <c r="AK7" s="6" t="s">
        <v>12</v>
      </c>
      <c r="AL7" s="6" t="s">
        <v>13</v>
      </c>
      <c r="AM7" s="6" t="s">
        <v>15</v>
      </c>
      <c r="AN7" s="6" t="s">
        <v>16</v>
      </c>
      <c r="AO7" s="6" t="s">
        <v>17</v>
      </c>
      <c r="AP7" s="6" t="s">
        <v>18</v>
      </c>
      <c r="AQ7" s="6" t="s">
        <v>19</v>
      </c>
      <c r="AR7" s="50" t="s">
        <v>123</v>
      </c>
      <c r="AS7" s="50" t="s">
        <v>153</v>
      </c>
      <c r="AT7" s="50" t="s">
        <v>154</v>
      </c>
      <c r="AU7" s="50" t="s">
        <v>114</v>
      </c>
      <c r="AV7" s="6" t="s">
        <v>124</v>
      </c>
      <c r="AW7" s="38" t="s">
        <v>14</v>
      </c>
      <c r="AX7" s="38" t="s">
        <v>91</v>
      </c>
      <c r="AY7" s="6"/>
      <c r="AZ7" s="6"/>
      <c r="BA7" s="6"/>
      <c r="BB7" s="6"/>
      <c r="BC7" s="6"/>
      <c r="BD7" s="6"/>
      <c r="BE7" s="6"/>
      <c r="BF7" s="6"/>
      <c r="BG7" s="6"/>
    </row>
    <row r="8" spans="1:86" x14ac:dyDescent="0.2">
      <c r="A8" s="8"/>
      <c r="B8" s="8"/>
      <c r="C8" s="8"/>
      <c r="D8" s="8"/>
      <c r="E8" s="8"/>
      <c r="F8" s="8"/>
      <c r="G8" s="8"/>
      <c r="H8" s="52" t="s">
        <v>25</v>
      </c>
      <c r="I8" s="8"/>
      <c r="J8" s="9" t="s">
        <v>26</v>
      </c>
      <c r="K8" s="9" t="s">
        <v>26</v>
      </c>
      <c r="L8" s="9" t="s">
        <v>26</v>
      </c>
      <c r="M8" s="9" t="s">
        <v>26</v>
      </c>
      <c r="N8" s="9" t="s">
        <v>26</v>
      </c>
      <c r="O8" s="9" t="s">
        <v>26</v>
      </c>
      <c r="P8" s="9" t="s">
        <v>112</v>
      </c>
      <c r="Q8" s="9" t="s">
        <v>112</v>
      </c>
      <c r="R8" s="8"/>
      <c r="S8" s="9" t="s">
        <v>26</v>
      </c>
      <c r="T8" s="9" t="s">
        <v>26</v>
      </c>
      <c r="U8" s="9" t="s">
        <v>26</v>
      </c>
      <c r="V8" s="9" t="s">
        <v>26</v>
      </c>
      <c r="W8" s="9" t="s">
        <v>26</v>
      </c>
      <c r="X8" s="9" t="s">
        <v>26</v>
      </c>
      <c r="Y8" s="9" t="s">
        <v>26</v>
      </c>
      <c r="Z8" s="9" t="s">
        <v>26</v>
      </c>
      <c r="AA8" s="9" t="s">
        <v>26</v>
      </c>
      <c r="AB8" s="9" t="s">
        <v>26</v>
      </c>
      <c r="AC8" s="9" t="s">
        <v>26</v>
      </c>
      <c r="AD8" s="9" t="s">
        <v>26</v>
      </c>
      <c r="AE8" s="9" t="s">
        <v>26</v>
      </c>
      <c r="AF8" s="9" t="s">
        <v>26</v>
      </c>
      <c r="AG8" s="9" t="s">
        <v>26</v>
      </c>
      <c r="AH8" s="9" t="s">
        <v>112</v>
      </c>
      <c r="AI8" s="9" t="s">
        <v>112</v>
      </c>
      <c r="AJ8" s="9"/>
      <c r="AK8" s="9" t="s">
        <v>26</v>
      </c>
      <c r="AL8" s="9" t="s">
        <v>26</v>
      </c>
      <c r="AM8" s="9" t="s">
        <v>26</v>
      </c>
      <c r="AN8" s="9" t="s">
        <v>26</v>
      </c>
      <c r="AO8" s="9" t="s">
        <v>26</v>
      </c>
      <c r="AP8" s="9" t="s">
        <v>26</v>
      </c>
      <c r="AQ8" s="9" t="s">
        <v>193</v>
      </c>
      <c r="AR8" s="9" t="s">
        <v>26</v>
      </c>
      <c r="AS8" s="9" t="s">
        <v>26</v>
      </c>
      <c r="AT8" s="9" t="s">
        <v>26</v>
      </c>
      <c r="AU8" s="9" t="s">
        <v>26</v>
      </c>
      <c r="AV8" s="9" t="s">
        <v>112</v>
      </c>
      <c r="AW8" s="9" t="s">
        <v>26</v>
      </c>
      <c r="AX8" s="9" t="s">
        <v>26</v>
      </c>
      <c r="AY8" s="9"/>
      <c r="AZ8" s="9"/>
      <c r="BA8" s="9"/>
      <c r="BB8" s="9"/>
      <c r="BC8" s="9"/>
      <c r="BD8" s="9"/>
      <c r="BE8" s="9"/>
      <c r="BF8" s="9"/>
      <c r="BG8" s="9"/>
      <c r="BH8" s="7"/>
      <c r="BI8" s="7"/>
      <c r="BJ8" s="7"/>
      <c r="BK8" s="7"/>
      <c r="BL8" s="7"/>
      <c r="BM8" s="7"/>
      <c r="BN8" s="7"/>
      <c r="BO8" s="7"/>
      <c r="BP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</row>
    <row r="9" spans="1:86" x14ac:dyDescent="0.2">
      <c r="A9" s="3"/>
      <c r="B9" s="3"/>
      <c r="C9" s="3"/>
      <c r="D9" s="3"/>
      <c r="E9" s="3"/>
      <c r="F9" s="3"/>
      <c r="G9" s="3"/>
      <c r="H9" s="10"/>
      <c r="I9" s="3"/>
      <c r="J9" s="3"/>
      <c r="K9" s="3"/>
      <c r="L9" s="3"/>
      <c r="M9" s="3"/>
      <c r="N9" s="3"/>
      <c r="O9" s="3"/>
      <c r="P9" s="3"/>
      <c r="Q9" s="3"/>
      <c r="R9" s="3"/>
      <c r="S9" s="11" t="s">
        <v>27</v>
      </c>
      <c r="AZ9" s="11" t="s">
        <v>142</v>
      </c>
      <c r="BH9" s="11" t="s">
        <v>28</v>
      </c>
      <c r="BP9" t="s">
        <v>104</v>
      </c>
      <c r="BQ9" t="s">
        <v>105</v>
      </c>
      <c r="BS9" s="11" t="s">
        <v>143</v>
      </c>
      <c r="CA9" s="11" t="s">
        <v>29</v>
      </c>
    </row>
    <row r="10" spans="1:86" x14ac:dyDescent="0.2">
      <c r="A10" s="3"/>
      <c r="B10" s="3"/>
      <c r="C10" s="3" t="s">
        <v>30</v>
      </c>
      <c r="D10" s="3"/>
      <c r="E10" s="3"/>
      <c r="F10" s="3"/>
      <c r="G10" s="6" t="s">
        <v>31</v>
      </c>
      <c r="H10" s="10" t="s">
        <v>26</v>
      </c>
      <c r="I10" s="3"/>
      <c r="J10" s="23" t="s">
        <v>207</v>
      </c>
      <c r="K10" s="23" t="s">
        <v>44</v>
      </c>
      <c r="L10" s="30" t="s">
        <v>158</v>
      </c>
      <c r="P10" s="3"/>
      <c r="Q10" s="3"/>
      <c r="R10" s="3"/>
      <c r="S10" s="14">
        <v>0</v>
      </c>
      <c r="T10" s="14">
        <v>0</v>
      </c>
      <c r="U10" s="14">
        <v>0</v>
      </c>
      <c r="V10" s="62">
        <v>0.05</v>
      </c>
      <c r="W10" s="62">
        <f>1/3.6</f>
        <v>0.27777777777777779</v>
      </c>
      <c r="X10" s="62">
        <f>1/5</f>
        <v>0.2</v>
      </c>
      <c r="Y10" s="14">
        <v>0</v>
      </c>
      <c r="Z10" s="14">
        <v>0</v>
      </c>
      <c r="AA10" s="62">
        <f>1/0.8</f>
        <v>1.25</v>
      </c>
      <c r="AB10" s="14">
        <v>0</v>
      </c>
      <c r="AC10" s="14">
        <v>0</v>
      </c>
      <c r="AD10" s="14">
        <v>1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22">
        <v>15.162723</v>
      </c>
      <c r="BA10" s="22">
        <v>9.2777778000000009</v>
      </c>
      <c r="BB10" s="22">
        <v>15.166667</v>
      </c>
      <c r="BC10" s="22">
        <v>13.7</v>
      </c>
      <c r="BD10" s="22">
        <v>8.1999999999999993</v>
      </c>
      <c r="BE10" s="22">
        <v>13.9</v>
      </c>
      <c r="BF10" s="22">
        <v>12.4</v>
      </c>
      <c r="BG10" s="13"/>
      <c r="BH10" s="14">
        <v>10</v>
      </c>
      <c r="BI10" s="14">
        <v>8</v>
      </c>
      <c r="BJ10" s="14">
        <v>10</v>
      </c>
      <c r="BK10" s="14">
        <v>10</v>
      </c>
      <c r="BL10" s="14">
        <v>8</v>
      </c>
      <c r="BM10" s="14">
        <v>10</v>
      </c>
      <c r="BN10" s="14">
        <v>12</v>
      </c>
      <c r="BP10" s="14">
        <v>0</v>
      </c>
      <c r="BQ10" s="34" cm="1">
        <f t="array" ref="BQ10:BQ17">1+(BP10:BP17*BP19)</f>
        <v>1</v>
      </c>
      <c r="BR10" s="13"/>
      <c r="BS10" s="17" cm="1">
        <f t="array" ref="BS10:BY17">AZ10:BF17-MMULT(S10:AI17,TRANSPOSE(S49:AI55))-BH10:BN17*_xlfn.ANCHORARRAY(BQ10)-CA10:CG17</f>
        <v>-0.26666658166666757</v>
      </c>
      <c r="BT10" s="18">
        <v>2.2222224060897133E-8</v>
      </c>
      <c r="BU10" s="18">
        <v>-9.3333001666666249E-2</v>
      </c>
      <c r="BV10" s="18">
        <v>0</v>
      </c>
      <c r="BW10" s="18">
        <v>-8.8817841970012523E-16</v>
      </c>
      <c r="BX10" s="19">
        <v>0</v>
      </c>
      <c r="BY10" s="19">
        <v>0</v>
      </c>
      <c r="BZ10" s="13"/>
      <c r="CA10" s="22">
        <v>0</v>
      </c>
      <c r="CB10" s="22">
        <v>0</v>
      </c>
      <c r="CC10" s="22">
        <v>0</v>
      </c>
      <c r="CD10" s="22">
        <v>0</v>
      </c>
      <c r="CE10" s="22">
        <v>0</v>
      </c>
      <c r="CF10" s="22">
        <v>0</v>
      </c>
      <c r="CG10" s="22">
        <v>0</v>
      </c>
    </row>
    <row r="11" spans="1:86" x14ac:dyDescent="0.2">
      <c r="A11" s="3"/>
      <c r="B11" s="3"/>
      <c r="C11" s="3" t="s">
        <v>32</v>
      </c>
      <c r="D11" s="3"/>
      <c r="E11" s="3"/>
      <c r="F11" s="3"/>
      <c r="G11" s="6" t="s">
        <v>33</v>
      </c>
      <c r="H11" s="10" t="s">
        <v>26</v>
      </c>
      <c r="I11" s="3"/>
      <c r="J11" s="31" cm="1">
        <f t="array" ref="J11">SUM(MMULT(MMULT(I63:K63,TRANSPOSE(I67:K73)),_xlfn.ANCHORARRAY(S57)))+SUM(_xlfn.ANCHORARRAY(AK96))</f>
        <v>3216.3838865449998</v>
      </c>
      <c r="K11" s="31" cm="1">
        <f t="array" ref="K11">MMULT(AK38:AX38,TRANSPOSE(AK83:AX83))+BP19*BP21</f>
        <v>640</v>
      </c>
      <c r="L11" s="32">
        <f>J11*SUM(J81:J90)+K11</f>
        <v>27501.146612152355</v>
      </c>
      <c r="P11" s="3"/>
      <c r="Q11" s="3"/>
      <c r="R11" s="3"/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5">
        <v>1.0000000000000001E-5</v>
      </c>
      <c r="Z11" s="15">
        <v>1.2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22">
        <v>7</v>
      </c>
      <c r="BA11" s="22">
        <v>4.5999999999999996</v>
      </c>
      <c r="BB11" s="22">
        <v>8</v>
      </c>
      <c r="BC11" s="22">
        <v>1</v>
      </c>
      <c r="BD11" s="22">
        <v>1</v>
      </c>
      <c r="BE11" s="22">
        <v>2</v>
      </c>
      <c r="BF11" s="22">
        <v>2</v>
      </c>
      <c r="BG11" s="13"/>
      <c r="BH11" s="14">
        <v>1</v>
      </c>
      <c r="BI11" s="14">
        <v>1</v>
      </c>
      <c r="BJ11" s="14">
        <v>2</v>
      </c>
      <c r="BK11" s="14">
        <v>1</v>
      </c>
      <c r="BL11" s="14">
        <v>1</v>
      </c>
      <c r="BM11" s="14">
        <v>2</v>
      </c>
      <c r="BN11" s="14">
        <v>2</v>
      </c>
      <c r="BP11" s="14">
        <v>0</v>
      </c>
      <c r="BQ11" s="34">
        <v>1</v>
      </c>
      <c r="BR11" s="13"/>
      <c r="BS11" s="20">
        <v>-1.0141975000266257E-5</v>
      </c>
      <c r="BT11" s="13">
        <v>0</v>
      </c>
      <c r="BU11" s="13">
        <v>-2.0000000000131024E-5</v>
      </c>
      <c r="BV11" s="13">
        <v>0</v>
      </c>
      <c r="BW11" s="13">
        <v>0</v>
      </c>
      <c r="BX11" s="21">
        <v>0</v>
      </c>
      <c r="BY11" s="21">
        <v>0</v>
      </c>
      <c r="BZ11" s="13"/>
      <c r="CA11" s="22">
        <v>0</v>
      </c>
      <c r="CB11" s="22">
        <v>0</v>
      </c>
      <c r="CC11" s="22">
        <v>0</v>
      </c>
      <c r="CD11" s="22">
        <v>0</v>
      </c>
      <c r="CE11" s="22">
        <v>0</v>
      </c>
      <c r="CF11" s="22">
        <v>0</v>
      </c>
      <c r="CG11" s="22">
        <v>0</v>
      </c>
    </row>
    <row r="12" spans="1:86" x14ac:dyDescent="0.2">
      <c r="A12" s="3"/>
      <c r="B12" s="3"/>
      <c r="C12" s="3" t="s">
        <v>36</v>
      </c>
      <c r="D12" s="3"/>
      <c r="E12" s="3"/>
      <c r="F12" s="3"/>
      <c r="G12" s="6" t="s">
        <v>35</v>
      </c>
      <c r="H12" s="10" t="s">
        <v>26</v>
      </c>
      <c r="I12" s="3"/>
      <c r="J12" s="11" t="s">
        <v>208</v>
      </c>
      <c r="K12" s="6" t="s">
        <v>209</v>
      </c>
      <c r="L12" s="3"/>
      <c r="M12" s="3"/>
      <c r="N12" s="3"/>
      <c r="O12" s="3"/>
      <c r="P12" s="3"/>
      <c r="Q12" s="3"/>
      <c r="R12" s="3"/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22">
        <v>5</v>
      </c>
      <c r="BA12" s="22">
        <v>3</v>
      </c>
      <c r="BB12" s="22">
        <v>5</v>
      </c>
      <c r="BC12" s="22">
        <v>0</v>
      </c>
      <c r="BD12" s="22">
        <v>0</v>
      </c>
      <c r="BE12" s="22">
        <v>0</v>
      </c>
      <c r="BF12" s="22">
        <v>0</v>
      </c>
      <c r="BG12" s="13"/>
      <c r="BH12" s="14">
        <v>5</v>
      </c>
      <c r="BI12" s="14">
        <v>3</v>
      </c>
      <c r="BJ12" s="14">
        <v>5</v>
      </c>
      <c r="BK12" s="14">
        <v>0</v>
      </c>
      <c r="BL12" s="14">
        <v>0</v>
      </c>
      <c r="BM12" s="14">
        <v>0</v>
      </c>
      <c r="BN12" s="14">
        <v>0</v>
      </c>
      <c r="BP12" s="14">
        <v>-0.1</v>
      </c>
      <c r="BQ12" s="34">
        <v>1</v>
      </c>
      <c r="BR12" s="13"/>
      <c r="BS12" s="20">
        <v>0</v>
      </c>
      <c r="BT12" s="13">
        <v>0</v>
      </c>
      <c r="BU12" s="13">
        <v>0</v>
      </c>
      <c r="BV12" s="13">
        <v>0</v>
      </c>
      <c r="BW12" s="13">
        <v>0</v>
      </c>
      <c r="BX12" s="21">
        <v>0</v>
      </c>
      <c r="BY12" s="21">
        <v>0</v>
      </c>
      <c r="BZ12" s="13"/>
      <c r="CA12" s="22">
        <v>0</v>
      </c>
      <c r="CB12" s="22">
        <v>0</v>
      </c>
      <c r="CC12" s="22">
        <v>0</v>
      </c>
      <c r="CD12" s="22">
        <v>0</v>
      </c>
      <c r="CE12" s="22">
        <v>0</v>
      </c>
      <c r="CF12" s="22">
        <v>0</v>
      </c>
      <c r="CG12" s="22">
        <v>0</v>
      </c>
    </row>
    <row r="13" spans="1:86" x14ac:dyDescent="0.2">
      <c r="A13" s="3"/>
      <c r="B13" s="3"/>
      <c r="C13" s="3" t="s">
        <v>37</v>
      </c>
      <c r="D13" s="3"/>
      <c r="E13" s="3"/>
      <c r="F13" s="3"/>
      <c r="G13" s="6" t="s">
        <v>38</v>
      </c>
      <c r="H13" s="10" t="s">
        <v>26</v>
      </c>
      <c r="I13" s="3"/>
      <c r="J13">
        <v>400</v>
      </c>
      <c r="K13" s="3">
        <v>10000</v>
      </c>
      <c r="L13" s="3"/>
      <c r="M13" s="3"/>
      <c r="N13" s="3"/>
      <c r="O13" s="3"/>
      <c r="P13" s="3"/>
      <c r="Q13" s="3"/>
      <c r="R13" s="3"/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22">
        <v>0.5</v>
      </c>
      <c r="BA13" s="22">
        <v>1</v>
      </c>
      <c r="BB13" s="22">
        <v>2</v>
      </c>
      <c r="BC13" s="22">
        <v>0.5</v>
      </c>
      <c r="BD13" s="22">
        <v>1</v>
      </c>
      <c r="BE13" s="22">
        <v>2</v>
      </c>
      <c r="BF13" s="22">
        <v>2</v>
      </c>
      <c r="BG13" s="13"/>
      <c r="BH13" s="14">
        <v>0.5</v>
      </c>
      <c r="BI13" s="14">
        <v>1</v>
      </c>
      <c r="BJ13" s="14">
        <v>2</v>
      </c>
      <c r="BK13" s="14">
        <v>0.5</v>
      </c>
      <c r="BL13" s="14">
        <v>1</v>
      </c>
      <c r="BM13" s="14">
        <v>2</v>
      </c>
      <c r="BN13" s="14">
        <v>2</v>
      </c>
      <c r="BP13" s="14">
        <v>0</v>
      </c>
      <c r="BQ13" s="34">
        <v>1</v>
      </c>
      <c r="BR13" s="13"/>
      <c r="BS13" s="20">
        <v>0</v>
      </c>
      <c r="BT13" s="13">
        <v>0</v>
      </c>
      <c r="BU13" s="13">
        <v>0</v>
      </c>
      <c r="BV13" s="13">
        <v>0</v>
      </c>
      <c r="BW13" s="13">
        <v>0</v>
      </c>
      <c r="BX13" s="21">
        <v>0</v>
      </c>
      <c r="BY13" s="21">
        <v>0</v>
      </c>
      <c r="BZ13" s="13"/>
      <c r="CA13" s="22">
        <v>0</v>
      </c>
      <c r="CB13" s="22">
        <v>0</v>
      </c>
      <c r="CC13" s="22">
        <v>0</v>
      </c>
      <c r="CD13" s="22">
        <v>0</v>
      </c>
      <c r="CE13" s="22">
        <v>0</v>
      </c>
      <c r="CF13" s="22">
        <v>0</v>
      </c>
      <c r="CG13" s="22">
        <v>0</v>
      </c>
    </row>
    <row r="14" spans="1:86" x14ac:dyDescent="0.2">
      <c r="A14" s="3"/>
      <c r="B14" s="3"/>
      <c r="C14" s="3" t="s">
        <v>39</v>
      </c>
      <c r="D14" s="3"/>
      <c r="E14" s="3"/>
      <c r="F14" s="3"/>
      <c r="G14" s="6" t="s">
        <v>40</v>
      </c>
      <c r="H14" s="10" t="s">
        <v>193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62">
        <f>1/0.4/10.944</f>
        <v>0.22843567251461985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22">
        <v>0.11421784</v>
      </c>
      <c r="BA14" s="22">
        <v>0.22843567000000001</v>
      </c>
      <c r="BB14" s="22">
        <v>0.45687135000000001</v>
      </c>
      <c r="BC14" s="22">
        <v>0.11421784</v>
      </c>
      <c r="BD14" s="22">
        <v>0.22843567000000001</v>
      </c>
      <c r="BE14" s="22">
        <v>0.45687135000000001</v>
      </c>
      <c r="BF14" s="22">
        <v>0.45687135000000001</v>
      </c>
      <c r="BG14" s="13"/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P14" s="14">
        <v>0</v>
      </c>
      <c r="BQ14" s="34">
        <v>1</v>
      </c>
      <c r="BR14" s="13"/>
      <c r="BS14" s="20">
        <v>3.7426900745263225E-9</v>
      </c>
      <c r="BT14" s="13">
        <v>-2.5146198456837965E-9</v>
      </c>
      <c r="BU14" s="13">
        <v>4.9707603033688486E-9</v>
      </c>
      <c r="BV14" s="13">
        <v>3.7426900745263225E-9</v>
      </c>
      <c r="BW14" s="13">
        <v>-2.5146198456837965E-9</v>
      </c>
      <c r="BX14" s="21">
        <v>4.9707603033688486E-9</v>
      </c>
      <c r="BY14" s="21">
        <v>4.9707603033688486E-9</v>
      </c>
      <c r="BZ14" s="13"/>
      <c r="CA14" s="22">
        <v>0</v>
      </c>
      <c r="CB14" s="22">
        <v>0</v>
      </c>
      <c r="CC14" s="22">
        <v>0</v>
      </c>
      <c r="CD14" s="22">
        <v>0</v>
      </c>
      <c r="CE14" s="22">
        <v>0</v>
      </c>
      <c r="CF14" s="22">
        <v>0</v>
      </c>
      <c r="CG14" s="22">
        <v>0</v>
      </c>
    </row>
    <row r="15" spans="1:86" x14ac:dyDescent="0.2">
      <c r="A15" s="3"/>
      <c r="B15" s="3"/>
      <c r="C15" s="3" t="s">
        <v>137</v>
      </c>
      <c r="D15" s="3"/>
      <c r="E15" s="3"/>
      <c r="F15" s="3"/>
      <c r="G15" s="6" t="s">
        <v>109</v>
      </c>
      <c r="H15" s="10" t="s">
        <v>26</v>
      </c>
      <c r="I15" s="3"/>
      <c r="J15" s="3" t="s">
        <v>197</v>
      </c>
      <c r="K15" s="3"/>
      <c r="L15" s="3"/>
      <c r="M15" s="3"/>
      <c r="N15" s="3"/>
      <c r="O15" s="3"/>
      <c r="P15" s="3"/>
      <c r="Q15" s="3"/>
      <c r="R15" s="3"/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51">
        <v>0.14399999999999999</v>
      </c>
      <c r="AI15" s="51">
        <v>0.16400000000000001</v>
      </c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22">
        <v>14.4</v>
      </c>
      <c r="BA15" s="22">
        <v>0</v>
      </c>
      <c r="BB15" s="22">
        <v>14.4</v>
      </c>
      <c r="BC15" s="22">
        <v>17.84</v>
      </c>
      <c r="BD15" s="22">
        <v>17.84</v>
      </c>
      <c r="BE15" s="22">
        <v>8.64</v>
      </c>
      <c r="BF15" s="22">
        <v>0</v>
      </c>
      <c r="BG15" s="13"/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P15" s="14">
        <v>0</v>
      </c>
      <c r="BQ15" s="34">
        <v>1</v>
      </c>
      <c r="BR15" s="13"/>
      <c r="BS15" s="20">
        <v>1.7763568394002505E-15</v>
      </c>
      <c r="BT15" s="13">
        <v>0</v>
      </c>
      <c r="BU15" s="13">
        <v>1.7763568394002505E-15</v>
      </c>
      <c r="BV15" s="13">
        <v>-3.5527136788005009E-15</v>
      </c>
      <c r="BW15" s="13">
        <v>-3.5527136788005009E-15</v>
      </c>
      <c r="BX15" s="21">
        <v>1.7763568394002505E-15</v>
      </c>
      <c r="BY15" s="21">
        <v>0</v>
      </c>
      <c r="BZ15" s="13"/>
      <c r="CA15" s="22">
        <v>0</v>
      </c>
      <c r="CB15" s="22">
        <v>0</v>
      </c>
      <c r="CC15" s="22">
        <v>0</v>
      </c>
      <c r="CD15" s="22">
        <v>0</v>
      </c>
      <c r="CE15" s="22">
        <v>0</v>
      </c>
      <c r="CF15" s="22">
        <v>0</v>
      </c>
      <c r="CG15" s="22">
        <v>0</v>
      </c>
    </row>
    <row r="16" spans="1:86" x14ac:dyDescent="0.2">
      <c r="A16" s="3"/>
      <c r="B16" s="3"/>
      <c r="C16" s="3" t="s">
        <v>108</v>
      </c>
      <c r="D16" s="3"/>
      <c r="E16" s="3"/>
      <c r="F16" s="3"/>
      <c r="G16" s="6" t="s">
        <v>111</v>
      </c>
      <c r="H16" s="10" t="s">
        <v>112</v>
      </c>
      <c r="I16" s="3"/>
      <c r="J16" s="64">
        <v>4.2500000000000003E-2</v>
      </c>
      <c r="K16" s="3"/>
      <c r="L16" s="3"/>
      <c r="M16" s="3"/>
      <c r="N16" s="3"/>
      <c r="O16" s="3"/>
      <c r="P16" s="3"/>
      <c r="Q16" s="3"/>
      <c r="R16" s="3"/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22">
        <v>100</v>
      </c>
      <c r="BA16" s="22">
        <v>0</v>
      </c>
      <c r="BB16" s="22">
        <v>100</v>
      </c>
      <c r="BC16" s="22">
        <v>10</v>
      </c>
      <c r="BD16" s="22">
        <v>10</v>
      </c>
      <c r="BE16" s="22">
        <v>60</v>
      </c>
      <c r="BF16" s="22">
        <v>0</v>
      </c>
      <c r="BG16" s="13"/>
      <c r="BH16" s="14">
        <v>100</v>
      </c>
      <c r="BI16" s="14">
        <v>0</v>
      </c>
      <c r="BJ16" s="14">
        <v>100</v>
      </c>
      <c r="BK16" s="14">
        <v>10</v>
      </c>
      <c r="BL16" s="14">
        <v>10</v>
      </c>
      <c r="BM16" s="14">
        <v>60</v>
      </c>
      <c r="BN16" s="14">
        <v>0</v>
      </c>
      <c r="BP16" s="14">
        <v>0</v>
      </c>
      <c r="BQ16" s="34">
        <v>1</v>
      </c>
      <c r="BR16" s="13"/>
      <c r="BS16" s="20">
        <v>0</v>
      </c>
      <c r="BT16" s="13">
        <v>0</v>
      </c>
      <c r="BU16" s="13">
        <v>0</v>
      </c>
      <c r="BV16" s="13">
        <v>0</v>
      </c>
      <c r="BW16" s="13">
        <v>0</v>
      </c>
      <c r="BX16" s="21">
        <v>0</v>
      </c>
      <c r="BY16" s="21">
        <v>0</v>
      </c>
      <c r="BZ16" s="13"/>
      <c r="CA16" s="22">
        <v>0</v>
      </c>
      <c r="CB16" s="22">
        <v>0</v>
      </c>
      <c r="CC16" s="22">
        <v>0</v>
      </c>
      <c r="CD16" s="22">
        <v>0</v>
      </c>
      <c r="CE16" s="22">
        <v>0</v>
      </c>
      <c r="CF16" s="22">
        <v>0</v>
      </c>
      <c r="CG16" s="22">
        <v>0</v>
      </c>
    </row>
    <row r="17" spans="1:85" x14ac:dyDescent="0.2">
      <c r="A17" s="3"/>
      <c r="B17" s="3"/>
      <c r="C17" s="3" t="s">
        <v>110</v>
      </c>
      <c r="D17" s="3"/>
      <c r="E17" s="3"/>
      <c r="F17" s="3"/>
      <c r="G17" s="6" t="s">
        <v>113</v>
      </c>
      <c r="H17" s="10" t="s">
        <v>112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22">
        <v>0</v>
      </c>
      <c r="BA17" s="22">
        <v>0</v>
      </c>
      <c r="BB17" s="22">
        <v>0</v>
      </c>
      <c r="BC17" s="22">
        <v>100</v>
      </c>
      <c r="BD17" s="22">
        <v>100</v>
      </c>
      <c r="BE17" s="22">
        <v>0</v>
      </c>
      <c r="BF17" s="22">
        <v>0</v>
      </c>
      <c r="BG17" s="13"/>
      <c r="BH17" s="14">
        <v>0</v>
      </c>
      <c r="BI17" s="14">
        <v>0</v>
      </c>
      <c r="BJ17" s="14">
        <v>0</v>
      </c>
      <c r="BK17" s="14">
        <v>100</v>
      </c>
      <c r="BL17" s="14">
        <v>100</v>
      </c>
      <c r="BM17" s="14">
        <v>0</v>
      </c>
      <c r="BN17" s="14">
        <v>0</v>
      </c>
      <c r="BP17" s="14">
        <v>0</v>
      </c>
      <c r="BQ17" s="34">
        <v>1</v>
      </c>
      <c r="BR17" s="13"/>
      <c r="BS17" s="20">
        <v>0</v>
      </c>
      <c r="BT17" s="13">
        <v>0</v>
      </c>
      <c r="BU17" s="13">
        <v>0</v>
      </c>
      <c r="BV17" s="13">
        <v>0</v>
      </c>
      <c r="BW17" s="13">
        <v>0</v>
      </c>
      <c r="BX17" s="21">
        <v>0</v>
      </c>
      <c r="BY17" s="21">
        <v>0</v>
      </c>
      <c r="BZ17" s="13"/>
      <c r="CA17" s="22">
        <v>0</v>
      </c>
      <c r="CB17" s="22">
        <v>0</v>
      </c>
      <c r="CC17" s="22">
        <v>0</v>
      </c>
      <c r="CD17" s="22">
        <v>0</v>
      </c>
      <c r="CE17" s="22">
        <v>0</v>
      </c>
      <c r="CF17" s="22">
        <v>0</v>
      </c>
      <c r="CG17" s="22">
        <v>0</v>
      </c>
    </row>
    <row r="18" spans="1:85" x14ac:dyDescent="0.2">
      <c r="A18" s="3"/>
      <c r="B18" s="3"/>
      <c r="C18" s="3"/>
      <c r="D18" s="3"/>
      <c r="E18" s="3"/>
      <c r="F18" s="3"/>
      <c r="G18" s="6"/>
      <c r="H18" s="10"/>
      <c r="I18" s="3"/>
      <c r="J18" s="6" t="s">
        <v>41</v>
      </c>
      <c r="K18" s="3"/>
      <c r="L18" s="3"/>
      <c r="M18" s="3"/>
      <c r="N18" s="3"/>
      <c r="O18" s="3"/>
      <c r="P18" s="3"/>
      <c r="Q18" s="3"/>
      <c r="R18" s="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23" t="s">
        <v>42</v>
      </c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23" t="s">
        <v>89</v>
      </c>
      <c r="BI18" s="13" t="s">
        <v>99</v>
      </c>
      <c r="BJ18" s="13" t="s">
        <v>131</v>
      </c>
      <c r="BK18" s="13"/>
      <c r="BL18" s="54" t="s">
        <v>132</v>
      </c>
      <c r="BM18" s="13"/>
      <c r="BN18" s="13"/>
      <c r="BO18" s="13"/>
      <c r="BP18" t="s">
        <v>107</v>
      </c>
      <c r="BR18" s="13"/>
      <c r="BS18" s="23" t="s">
        <v>194</v>
      </c>
      <c r="BT18" s="13"/>
      <c r="BU18" s="13"/>
      <c r="BV18" s="13"/>
      <c r="BW18" s="13"/>
      <c r="BX18" s="13"/>
      <c r="BY18" s="13"/>
      <c r="BZ18" s="13"/>
      <c r="CA18" s="23" t="s">
        <v>87</v>
      </c>
    </row>
    <row r="19" spans="1:85" x14ac:dyDescent="0.2">
      <c r="A19" s="3"/>
      <c r="B19" s="3"/>
      <c r="C19" s="3"/>
      <c r="D19" s="6"/>
      <c r="E19" s="6"/>
      <c r="F19" s="4" t="s">
        <v>71</v>
      </c>
      <c r="G19" s="6" t="s">
        <v>12</v>
      </c>
      <c r="H19" s="10" t="s">
        <v>26</v>
      </c>
      <c r="I19" s="3"/>
      <c r="J19" s="14">
        <v>1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K19" s="12">
        <v>1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3"/>
      <c r="AZ19" s="13"/>
      <c r="BA19" s="13"/>
      <c r="BB19" s="13"/>
      <c r="BC19" s="13"/>
      <c r="BD19" s="13"/>
      <c r="BE19" s="13"/>
      <c r="BF19" s="13"/>
      <c r="BG19" s="13"/>
      <c r="BH19" s="14">
        <v>1</v>
      </c>
      <c r="BI19" s="14">
        <v>0</v>
      </c>
      <c r="BJ19" s="14">
        <v>1</v>
      </c>
      <c r="BK19" s="13"/>
      <c r="BL19" s="55">
        <v>0</v>
      </c>
      <c r="BM19" s="13"/>
      <c r="BN19" s="13"/>
      <c r="BO19" s="13"/>
      <c r="BP19" s="22">
        <v>0</v>
      </c>
      <c r="BR19" s="13"/>
      <c r="BS19" s="17" cm="1">
        <f t="array" ref="BS19:BY26">TRANSPOSE(MMULT(S49:AI55,J19:Q35))-AZ10:BF17</f>
        <v>-9.9999999392252903E-8</v>
      </c>
      <c r="BT19" s="18">
        <v>0</v>
      </c>
      <c r="BU19" s="18">
        <v>-2.9999999995311555E-7</v>
      </c>
      <c r="BV19" s="18">
        <v>0</v>
      </c>
      <c r="BW19" s="18">
        <v>0</v>
      </c>
      <c r="BX19" s="19">
        <v>0</v>
      </c>
      <c r="BY19" s="19">
        <v>0</v>
      </c>
      <c r="BZ19" s="13"/>
      <c r="CA19" s="17" cm="1">
        <f t="array" ref="CA19:CG30">TRANSPOSE(_xlfn.ANCHORARRAY(AK65)-AK73:AV79)</f>
        <v>0</v>
      </c>
      <c r="CB19" s="18">
        <v>0</v>
      </c>
      <c r="CC19" s="18">
        <v>0</v>
      </c>
      <c r="CD19" s="18">
        <v>0</v>
      </c>
      <c r="CE19" s="18">
        <v>-4.4408920985006262E-16</v>
      </c>
      <c r="CF19" s="19">
        <v>0</v>
      </c>
      <c r="CG19">
        <v>0</v>
      </c>
    </row>
    <row r="20" spans="1:85" x14ac:dyDescent="0.2">
      <c r="A20" s="3"/>
      <c r="B20" s="3"/>
      <c r="C20" s="3"/>
      <c r="D20" s="6"/>
      <c r="E20" s="6"/>
      <c r="F20" s="4" t="s">
        <v>72</v>
      </c>
      <c r="G20" s="6" t="s">
        <v>21</v>
      </c>
      <c r="H20" s="10" t="s">
        <v>26</v>
      </c>
      <c r="I20" s="3"/>
      <c r="J20" s="14">
        <v>1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K20" s="12">
        <v>0</v>
      </c>
      <c r="AL20" s="12">
        <v>1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3"/>
      <c r="AZ20" s="13"/>
      <c r="BA20" s="13"/>
      <c r="BB20" s="13"/>
      <c r="BC20" s="13"/>
      <c r="BD20" s="13"/>
      <c r="BE20" s="13"/>
      <c r="BF20" s="13"/>
      <c r="BG20" s="13"/>
      <c r="BH20" s="14">
        <v>0</v>
      </c>
      <c r="BI20" s="14">
        <v>0</v>
      </c>
      <c r="BJ20" s="14">
        <v>1</v>
      </c>
      <c r="BK20" s="13"/>
      <c r="BL20" s="55">
        <v>0</v>
      </c>
      <c r="BM20" s="13"/>
      <c r="BN20" s="13"/>
      <c r="BO20" s="13"/>
      <c r="BP20" s="13" t="s">
        <v>106</v>
      </c>
      <c r="BR20" s="13"/>
      <c r="BS20" s="20">
        <v>0</v>
      </c>
      <c r="BT20" s="13">
        <v>0</v>
      </c>
      <c r="BU20" s="13">
        <v>0</v>
      </c>
      <c r="BV20" s="13">
        <v>0</v>
      </c>
      <c r="BW20" s="13">
        <v>0</v>
      </c>
      <c r="BX20" s="21">
        <v>0</v>
      </c>
      <c r="BY20" s="21">
        <v>0</v>
      </c>
      <c r="BZ20" s="13"/>
      <c r="CA20" s="20">
        <v>1.7706103999999989</v>
      </c>
      <c r="CB20" s="13">
        <v>3.2222221999999991</v>
      </c>
      <c r="CC20" s="13">
        <v>-1.7000000000000011</v>
      </c>
      <c r="CD20" s="13">
        <v>-1.2000000000000011</v>
      </c>
      <c r="CE20" s="13">
        <v>5.1999999999999993</v>
      </c>
      <c r="CF20" s="21">
        <v>-1.4000000000000004</v>
      </c>
      <c r="CG20">
        <v>-1.7000000000000011</v>
      </c>
    </row>
    <row r="21" spans="1:85" x14ac:dyDescent="0.2">
      <c r="A21" s="3"/>
      <c r="B21" s="3"/>
      <c r="C21" s="3"/>
      <c r="D21" s="6"/>
      <c r="E21" s="6"/>
      <c r="F21" s="4" t="s">
        <v>73</v>
      </c>
      <c r="G21" s="6" t="s">
        <v>22</v>
      </c>
      <c r="H21" s="10" t="s">
        <v>26</v>
      </c>
      <c r="I21" s="3"/>
      <c r="J21" s="14">
        <v>-1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K21" s="12">
        <v>0</v>
      </c>
      <c r="AL21" s="12">
        <v>1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3"/>
      <c r="AZ21" s="13"/>
      <c r="BA21" s="13"/>
      <c r="BB21" s="13"/>
      <c r="BC21" s="13"/>
      <c r="BD21" s="13"/>
      <c r="BE21" s="13"/>
      <c r="BF21" s="13"/>
      <c r="BG21" s="13"/>
      <c r="BH21" s="14">
        <v>-1</v>
      </c>
      <c r="BI21" s="14">
        <v>0</v>
      </c>
      <c r="BJ21" s="14">
        <v>0</v>
      </c>
      <c r="BK21" s="13"/>
      <c r="BL21" s="55">
        <v>0</v>
      </c>
      <c r="BM21" s="13"/>
      <c r="BN21" s="13"/>
      <c r="BO21" s="13"/>
      <c r="BP21" s="13">
        <v>10000</v>
      </c>
      <c r="BR21" s="13"/>
      <c r="BS21" s="20">
        <v>0</v>
      </c>
      <c r="BT21" s="13">
        <v>0</v>
      </c>
      <c r="BU21" s="13">
        <v>0</v>
      </c>
      <c r="BV21" s="13">
        <v>0</v>
      </c>
      <c r="BW21" s="13">
        <v>0</v>
      </c>
      <c r="BX21" s="21">
        <v>0</v>
      </c>
      <c r="BY21" s="21">
        <v>0</v>
      </c>
      <c r="BZ21" s="13"/>
      <c r="CA21" s="20">
        <v>24.014197500000002</v>
      </c>
      <c r="CB21" s="13">
        <v>25.4</v>
      </c>
      <c r="CC21" s="13">
        <v>24</v>
      </c>
      <c r="CD21" s="13">
        <v>29</v>
      </c>
      <c r="CE21" s="13">
        <v>29</v>
      </c>
      <c r="CF21" s="21">
        <v>28</v>
      </c>
      <c r="CG21">
        <v>28</v>
      </c>
    </row>
    <row r="22" spans="1:85" x14ac:dyDescent="0.2">
      <c r="A22" s="3"/>
      <c r="B22" s="3"/>
      <c r="C22" s="3"/>
      <c r="D22" s="6"/>
      <c r="E22" s="6"/>
      <c r="F22" s="4" t="s">
        <v>74</v>
      </c>
      <c r="G22" s="6" t="s">
        <v>23</v>
      </c>
      <c r="H22" s="10" t="s">
        <v>26</v>
      </c>
      <c r="I22" s="3"/>
      <c r="J22" s="14">
        <v>1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1</v>
      </c>
      <c r="AX22" s="12">
        <v>0</v>
      </c>
      <c r="AY22" s="13"/>
      <c r="AZ22" s="13"/>
      <c r="BA22" s="13"/>
      <c r="BB22" s="13"/>
      <c r="BC22" s="13"/>
      <c r="BD22" s="13"/>
      <c r="BE22" s="13"/>
      <c r="BF22" s="13"/>
      <c r="BG22" s="13"/>
      <c r="BH22" s="14">
        <v>1</v>
      </c>
      <c r="BI22" s="14">
        <v>0</v>
      </c>
      <c r="BJ22" s="14">
        <v>1</v>
      </c>
      <c r="BK22" s="13"/>
      <c r="BL22" s="55">
        <v>0</v>
      </c>
      <c r="BM22" s="13"/>
      <c r="BN22" s="13"/>
      <c r="BO22" s="13"/>
      <c r="BP22" s="13"/>
      <c r="BR22" s="6"/>
      <c r="BS22" s="20">
        <v>0</v>
      </c>
      <c r="BT22" s="13">
        <v>0</v>
      </c>
      <c r="BU22" s="13">
        <v>0</v>
      </c>
      <c r="BV22" s="13">
        <v>0</v>
      </c>
      <c r="BW22" s="13">
        <v>0</v>
      </c>
      <c r="BX22" s="21">
        <v>0</v>
      </c>
      <c r="BY22" s="21">
        <v>0</v>
      </c>
      <c r="BZ22" s="13"/>
      <c r="CA22" s="20">
        <v>95</v>
      </c>
      <c r="CB22" s="13">
        <v>97</v>
      </c>
      <c r="CC22" s="13">
        <v>95</v>
      </c>
      <c r="CD22" s="13">
        <v>100</v>
      </c>
      <c r="CE22" s="13">
        <v>100</v>
      </c>
      <c r="CF22" s="21">
        <v>100</v>
      </c>
      <c r="CG22">
        <v>100</v>
      </c>
    </row>
    <row r="23" spans="1:85" x14ac:dyDescent="0.2">
      <c r="A23" s="3"/>
      <c r="B23" s="3"/>
      <c r="C23" s="3"/>
      <c r="D23" s="6"/>
      <c r="E23" s="6"/>
      <c r="F23" s="4" t="s">
        <v>144</v>
      </c>
      <c r="G23" s="6" t="s">
        <v>145</v>
      </c>
      <c r="H23" s="10" t="s">
        <v>26</v>
      </c>
      <c r="I23" s="3"/>
      <c r="J23" s="14">
        <v>0</v>
      </c>
      <c r="K23" s="14">
        <v>1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K23" s="12">
        <v>0</v>
      </c>
      <c r="AL23" s="12">
        <v>0</v>
      </c>
      <c r="AM23" s="12">
        <v>1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BH23" s="14">
        <v>0</v>
      </c>
      <c r="BI23" s="14">
        <v>1</v>
      </c>
      <c r="BJ23" s="14">
        <v>0</v>
      </c>
      <c r="BL23" s="55">
        <v>0</v>
      </c>
      <c r="BR23" s="6"/>
      <c r="BS23" s="20">
        <v>0</v>
      </c>
      <c r="BT23" s="13">
        <v>0</v>
      </c>
      <c r="BU23" s="13">
        <v>0</v>
      </c>
      <c r="BV23" s="13">
        <v>0</v>
      </c>
      <c r="BW23" s="13">
        <v>0</v>
      </c>
      <c r="BX23" s="21">
        <v>0</v>
      </c>
      <c r="BY23" s="21">
        <v>0</v>
      </c>
      <c r="BZ23" s="13"/>
      <c r="CA23" s="20">
        <v>0</v>
      </c>
      <c r="CB23" s="13">
        <v>0</v>
      </c>
      <c r="CC23" s="13">
        <v>0</v>
      </c>
      <c r="CD23" s="13">
        <v>0</v>
      </c>
      <c r="CE23" s="13">
        <v>0</v>
      </c>
      <c r="CF23" s="21">
        <v>0</v>
      </c>
      <c r="CG23">
        <v>0</v>
      </c>
    </row>
    <row r="24" spans="1:85" x14ac:dyDescent="0.2">
      <c r="A24" s="3"/>
      <c r="B24" s="3"/>
      <c r="C24" s="3"/>
      <c r="D24" s="6"/>
      <c r="E24" s="6"/>
      <c r="F24" s="4" t="s">
        <v>148</v>
      </c>
      <c r="G24" s="6" t="s">
        <v>146</v>
      </c>
      <c r="H24" s="10" t="s">
        <v>26</v>
      </c>
      <c r="I24" s="3"/>
      <c r="J24" s="14">
        <v>0</v>
      </c>
      <c r="K24" s="14">
        <v>1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K24" s="12">
        <v>0</v>
      </c>
      <c r="AL24" s="12">
        <v>0</v>
      </c>
      <c r="AM24" s="12">
        <v>1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BH24" s="14">
        <v>0</v>
      </c>
      <c r="BI24" s="14">
        <v>1</v>
      </c>
      <c r="BJ24" s="14">
        <v>0</v>
      </c>
      <c r="BL24" s="55">
        <v>0</v>
      </c>
      <c r="BR24" s="6"/>
      <c r="BS24" s="20">
        <v>0</v>
      </c>
      <c r="BT24" s="13">
        <v>0</v>
      </c>
      <c r="BU24" s="13">
        <v>0</v>
      </c>
      <c r="BV24" s="13">
        <v>0</v>
      </c>
      <c r="BW24" s="13">
        <v>0</v>
      </c>
      <c r="BX24" s="21">
        <v>0</v>
      </c>
      <c r="BY24" s="21">
        <v>0</v>
      </c>
      <c r="BZ24" s="13"/>
      <c r="CA24" s="20">
        <v>10.5</v>
      </c>
      <c r="CB24" s="13">
        <v>10</v>
      </c>
      <c r="CC24" s="13">
        <v>9</v>
      </c>
      <c r="CD24" s="13">
        <v>10.5</v>
      </c>
      <c r="CE24" s="13">
        <v>10</v>
      </c>
      <c r="CF24" s="21">
        <v>9</v>
      </c>
      <c r="CG24">
        <v>9</v>
      </c>
    </row>
    <row r="25" spans="1:85" x14ac:dyDescent="0.2">
      <c r="A25" s="3"/>
      <c r="B25" s="3"/>
      <c r="C25" s="3"/>
      <c r="D25" s="6"/>
      <c r="E25" s="6"/>
      <c r="F25" s="4" t="s">
        <v>75</v>
      </c>
      <c r="G25" s="6" t="s">
        <v>93</v>
      </c>
      <c r="H25" s="10" t="s">
        <v>26</v>
      </c>
      <c r="I25" s="3"/>
      <c r="J25" s="14">
        <v>0</v>
      </c>
      <c r="K25" s="14">
        <v>1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1</v>
      </c>
      <c r="BH25" s="14">
        <v>0</v>
      </c>
      <c r="BI25" s="14">
        <v>1</v>
      </c>
      <c r="BJ25" s="14">
        <v>0</v>
      </c>
      <c r="BL25" s="55">
        <v>0</v>
      </c>
      <c r="BR25" s="6"/>
      <c r="BS25" s="20">
        <v>0</v>
      </c>
      <c r="BT25" s="13">
        <v>0</v>
      </c>
      <c r="BU25" s="13">
        <v>0</v>
      </c>
      <c r="BV25" s="13">
        <v>0</v>
      </c>
      <c r="BW25" s="13">
        <v>0</v>
      </c>
      <c r="BX25" s="21">
        <v>0</v>
      </c>
      <c r="BY25" s="21">
        <v>0</v>
      </c>
      <c r="BZ25" s="13"/>
      <c r="CA25" s="20">
        <v>57.885782159999998</v>
      </c>
      <c r="CB25" s="13">
        <v>57.771564329999997</v>
      </c>
      <c r="CC25" s="13">
        <v>57.54312865</v>
      </c>
      <c r="CD25" s="13">
        <v>57.885782159999998</v>
      </c>
      <c r="CE25" s="13">
        <v>57.771564329999997</v>
      </c>
      <c r="CF25" s="21">
        <v>57.54312865</v>
      </c>
      <c r="CG25">
        <v>57.54312865</v>
      </c>
    </row>
    <row r="26" spans="1:85" x14ac:dyDescent="0.2">
      <c r="A26" s="3"/>
      <c r="B26" s="3"/>
      <c r="C26" s="3"/>
      <c r="D26" s="6"/>
      <c r="E26" s="6"/>
      <c r="F26" s="4" t="s">
        <v>76</v>
      </c>
      <c r="G26" s="6" t="s">
        <v>16</v>
      </c>
      <c r="H26" s="10" t="s">
        <v>26</v>
      </c>
      <c r="I26" s="3"/>
      <c r="J26" s="14">
        <v>0</v>
      </c>
      <c r="K26" s="14">
        <v>0</v>
      </c>
      <c r="L26" s="14">
        <v>1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3"/>
      <c r="Y26" s="13"/>
      <c r="Z26" s="13"/>
      <c r="AA26" s="13"/>
      <c r="AB26" s="63"/>
      <c r="AC26" s="13"/>
      <c r="AD26" s="13"/>
      <c r="AE26" s="13"/>
      <c r="AF26" s="13"/>
      <c r="AG26" s="13"/>
      <c r="AH26" s="13"/>
      <c r="AI26" s="13"/>
      <c r="AK26" s="12">
        <v>0</v>
      </c>
      <c r="AL26" s="12">
        <v>0</v>
      </c>
      <c r="AM26" s="12">
        <v>0</v>
      </c>
      <c r="AN26" s="12">
        <v>1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BH26" s="14">
        <v>0</v>
      </c>
      <c r="BI26" s="14">
        <v>0</v>
      </c>
      <c r="BJ26" s="14">
        <v>0</v>
      </c>
      <c r="BL26" s="55">
        <v>0</v>
      </c>
      <c r="BR26" s="6"/>
      <c r="BS26" s="20">
        <v>0</v>
      </c>
      <c r="BT26" s="13">
        <v>0</v>
      </c>
      <c r="BU26" s="13">
        <v>0</v>
      </c>
      <c r="BV26" s="13">
        <v>0</v>
      </c>
      <c r="BW26" s="13">
        <v>0</v>
      </c>
      <c r="BX26" s="21">
        <v>0</v>
      </c>
      <c r="BY26" s="21">
        <v>0</v>
      </c>
      <c r="BZ26" s="13"/>
      <c r="CA26" s="20">
        <v>0</v>
      </c>
      <c r="CB26" s="13">
        <v>0</v>
      </c>
      <c r="CC26" s="13">
        <v>0</v>
      </c>
      <c r="CD26" s="13">
        <v>0</v>
      </c>
      <c r="CE26" s="13">
        <v>0</v>
      </c>
      <c r="CF26" s="21">
        <v>0</v>
      </c>
      <c r="CG26">
        <v>0</v>
      </c>
    </row>
    <row r="27" spans="1:85" x14ac:dyDescent="0.2">
      <c r="A27" s="3"/>
      <c r="B27" s="3"/>
      <c r="C27" s="3"/>
      <c r="D27" s="6"/>
      <c r="E27" s="6"/>
      <c r="F27" s="4" t="s">
        <v>120</v>
      </c>
      <c r="G27" s="6" t="s">
        <v>17</v>
      </c>
      <c r="H27" s="10" t="s">
        <v>26</v>
      </c>
      <c r="I27" s="3"/>
      <c r="J27" s="14">
        <v>0</v>
      </c>
      <c r="K27" s="14">
        <v>0</v>
      </c>
      <c r="L27" s="14">
        <v>0</v>
      </c>
      <c r="M27" s="14">
        <v>1</v>
      </c>
      <c r="N27" s="14">
        <v>0</v>
      </c>
      <c r="O27" s="14">
        <v>0</v>
      </c>
      <c r="P27" s="14">
        <v>0</v>
      </c>
      <c r="Q27" s="14">
        <v>0</v>
      </c>
      <c r="R27" s="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K27" s="12">
        <v>0</v>
      </c>
      <c r="AL27" s="12">
        <v>0</v>
      </c>
      <c r="AM27" s="12">
        <v>0</v>
      </c>
      <c r="AN27" s="12">
        <v>0</v>
      </c>
      <c r="AO27" s="12">
        <v>1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BH27" s="14">
        <v>0</v>
      </c>
      <c r="BI27" s="14">
        <v>0</v>
      </c>
      <c r="BJ27" s="14">
        <v>0</v>
      </c>
      <c r="BL27" s="55">
        <v>0</v>
      </c>
      <c r="BR27" s="6"/>
      <c r="BZ27" s="13"/>
      <c r="CA27" s="26">
        <v>22</v>
      </c>
      <c r="CB27">
        <v>22</v>
      </c>
      <c r="CC27">
        <v>22</v>
      </c>
      <c r="CD27">
        <v>7.8800000000000008</v>
      </c>
      <c r="CE27">
        <v>22</v>
      </c>
      <c r="CF27" s="27">
        <v>22</v>
      </c>
      <c r="CG27">
        <v>0</v>
      </c>
    </row>
    <row r="28" spans="1:85" x14ac:dyDescent="0.2">
      <c r="A28" s="3"/>
      <c r="B28" s="3"/>
      <c r="C28" s="3"/>
      <c r="D28" s="6"/>
      <c r="E28" s="6"/>
      <c r="F28" s="4" t="s">
        <v>77</v>
      </c>
      <c r="G28" s="6" t="s">
        <v>18</v>
      </c>
      <c r="H28" s="10" t="s">
        <v>26</v>
      </c>
      <c r="I28" s="3"/>
      <c r="J28" s="14">
        <v>0</v>
      </c>
      <c r="K28" s="14">
        <v>0</v>
      </c>
      <c r="L28" s="14">
        <v>0</v>
      </c>
      <c r="M28" s="14">
        <v>1</v>
      </c>
      <c r="N28" s="14">
        <v>0</v>
      </c>
      <c r="O28" s="14">
        <v>0</v>
      </c>
      <c r="P28" s="14">
        <v>0</v>
      </c>
      <c r="Q28" s="14">
        <v>0</v>
      </c>
      <c r="R28" s="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1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BH28" s="14">
        <v>0</v>
      </c>
      <c r="BI28" s="14">
        <v>0</v>
      </c>
      <c r="BJ28" s="14">
        <v>0</v>
      </c>
      <c r="BL28" s="55">
        <v>0</v>
      </c>
      <c r="BR28" s="6"/>
      <c r="BZ28" s="13"/>
      <c r="CA28" s="26">
        <v>60</v>
      </c>
      <c r="CB28">
        <v>60</v>
      </c>
      <c r="CC28">
        <v>60</v>
      </c>
      <c r="CD28">
        <v>45.88</v>
      </c>
      <c r="CE28">
        <v>60</v>
      </c>
      <c r="CF28" s="27">
        <v>60</v>
      </c>
      <c r="CG28">
        <v>0</v>
      </c>
    </row>
    <row r="29" spans="1:85" x14ac:dyDescent="0.2">
      <c r="A29" s="3"/>
      <c r="B29" s="3"/>
      <c r="C29" s="3"/>
      <c r="D29" s="6"/>
      <c r="E29" s="6"/>
      <c r="F29" s="4" t="s">
        <v>78</v>
      </c>
      <c r="G29" s="6" t="s">
        <v>19</v>
      </c>
      <c r="H29" s="10" t="s">
        <v>193</v>
      </c>
      <c r="I29" s="3"/>
      <c r="J29" s="14">
        <v>0</v>
      </c>
      <c r="K29" s="14">
        <v>0</v>
      </c>
      <c r="L29" s="14">
        <v>0</v>
      </c>
      <c r="M29" s="14">
        <v>0</v>
      </c>
      <c r="N29" s="14">
        <v>1</v>
      </c>
      <c r="O29" s="14">
        <v>0</v>
      </c>
      <c r="P29" s="14">
        <v>0</v>
      </c>
      <c r="Q29" s="14">
        <v>0</v>
      </c>
      <c r="R29" s="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1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BH29" s="14">
        <v>0</v>
      </c>
      <c r="BI29" s="14">
        <v>0</v>
      </c>
      <c r="BJ29" s="14">
        <v>0</v>
      </c>
      <c r="BL29" s="55">
        <v>0</v>
      </c>
      <c r="BR29" s="6"/>
      <c r="BZ29" s="13"/>
      <c r="CA29" s="20">
        <v>184.6</v>
      </c>
      <c r="CB29" s="13">
        <v>199</v>
      </c>
      <c r="CC29" s="13">
        <v>184.6</v>
      </c>
      <c r="CD29" s="13">
        <v>181.16</v>
      </c>
      <c r="CE29" s="13">
        <v>181.16</v>
      </c>
      <c r="CF29" s="21">
        <v>190.36</v>
      </c>
      <c r="CG29">
        <v>0</v>
      </c>
    </row>
    <row r="30" spans="1:85" x14ac:dyDescent="0.2">
      <c r="A30" s="3"/>
      <c r="B30" s="3"/>
      <c r="C30" s="3"/>
      <c r="D30" s="6"/>
      <c r="E30" s="6"/>
      <c r="F30" s="4" t="s">
        <v>79</v>
      </c>
      <c r="G30" s="50" t="s">
        <v>116</v>
      </c>
      <c r="H30" s="10" t="s">
        <v>26</v>
      </c>
      <c r="I30" s="3"/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1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BH30" s="14">
        <v>0</v>
      </c>
      <c r="BI30" s="14">
        <v>0</v>
      </c>
      <c r="BJ30" s="14">
        <v>-1</v>
      </c>
      <c r="BL30" s="55">
        <v>-1</v>
      </c>
      <c r="BR30" s="13"/>
      <c r="BZ30" s="13"/>
      <c r="CA30" s="20">
        <v>60</v>
      </c>
      <c r="CB30" s="13">
        <v>160</v>
      </c>
      <c r="CC30" s="13">
        <v>60</v>
      </c>
      <c r="CD30" s="13">
        <v>50</v>
      </c>
      <c r="CE30" s="13">
        <v>50</v>
      </c>
      <c r="CF30" s="21">
        <v>100</v>
      </c>
      <c r="CG30">
        <v>0</v>
      </c>
    </row>
    <row r="31" spans="1:85" x14ac:dyDescent="0.2">
      <c r="A31" s="3"/>
      <c r="B31" s="3"/>
      <c r="C31" s="3"/>
      <c r="D31" s="6"/>
      <c r="E31" s="6"/>
      <c r="F31" s="4" t="s">
        <v>159</v>
      </c>
      <c r="G31" s="50" t="s">
        <v>155</v>
      </c>
      <c r="H31" s="10" t="s">
        <v>26</v>
      </c>
      <c r="I31" s="3"/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1</v>
      </c>
      <c r="AT31" s="12">
        <v>1</v>
      </c>
      <c r="AU31" s="12">
        <v>0</v>
      </c>
      <c r="AV31" s="12">
        <v>0</v>
      </c>
      <c r="AW31" s="12">
        <v>0</v>
      </c>
      <c r="AX31" s="12">
        <v>0</v>
      </c>
      <c r="BH31" s="14">
        <v>0</v>
      </c>
      <c r="BI31" s="14">
        <v>0</v>
      </c>
      <c r="BJ31" s="14">
        <v>0</v>
      </c>
      <c r="BL31" s="55">
        <v>-1</v>
      </c>
      <c r="BR31" s="13"/>
      <c r="BZ31" s="13"/>
      <c r="CA31" s="20"/>
      <c r="CB31" s="13"/>
      <c r="CC31" s="13"/>
      <c r="CD31" s="13"/>
      <c r="CE31" s="13"/>
      <c r="CF31" s="21"/>
    </row>
    <row r="32" spans="1:85" x14ac:dyDescent="0.2">
      <c r="A32" s="3"/>
      <c r="B32" s="3"/>
      <c r="C32" s="3"/>
      <c r="D32" s="6"/>
      <c r="E32" s="6"/>
      <c r="F32" s="4" t="s">
        <v>160</v>
      </c>
      <c r="G32" s="50" t="s">
        <v>156</v>
      </c>
      <c r="H32" s="10" t="s">
        <v>26</v>
      </c>
      <c r="I32" s="3"/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1</v>
      </c>
      <c r="AT32" s="12">
        <v>1</v>
      </c>
      <c r="AU32" s="12">
        <v>0</v>
      </c>
      <c r="AV32" s="12">
        <v>0</v>
      </c>
      <c r="AW32" s="12">
        <v>0</v>
      </c>
      <c r="AX32" s="12">
        <v>0</v>
      </c>
      <c r="BH32" s="14">
        <v>0</v>
      </c>
      <c r="BI32" s="14">
        <v>0</v>
      </c>
      <c r="BJ32" s="14">
        <v>0</v>
      </c>
      <c r="BL32" s="55">
        <v>-1</v>
      </c>
      <c r="BR32" s="13"/>
      <c r="BZ32" s="13"/>
      <c r="CA32" s="13"/>
      <c r="CB32" s="13"/>
      <c r="CC32" s="13"/>
      <c r="CD32" s="13"/>
      <c r="CE32" s="13"/>
      <c r="CF32" s="13"/>
    </row>
    <row r="33" spans="1:85" x14ac:dyDescent="0.2">
      <c r="A33" s="3"/>
      <c r="B33" s="3"/>
      <c r="C33" s="3"/>
      <c r="D33" s="6"/>
      <c r="E33" s="6"/>
      <c r="F33" s="4" t="s">
        <v>92</v>
      </c>
      <c r="G33" s="50" t="s">
        <v>117</v>
      </c>
      <c r="H33" s="10" t="s">
        <v>26</v>
      </c>
      <c r="I33" s="3"/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1</v>
      </c>
      <c r="P33" s="14">
        <v>0</v>
      </c>
      <c r="Q33" s="14">
        <v>0</v>
      </c>
      <c r="R33" s="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1</v>
      </c>
      <c r="AV33" s="12">
        <v>0</v>
      </c>
      <c r="AW33" s="12">
        <v>0</v>
      </c>
      <c r="AX33" s="12">
        <v>0</v>
      </c>
      <c r="BH33" s="14">
        <v>0</v>
      </c>
      <c r="BI33" s="14">
        <v>0</v>
      </c>
      <c r="BJ33" s="14">
        <v>0</v>
      </c>
      <c r="BL33" s="55">
        <v>1</v>
      </c>
      <c r="BR33" s="13"/>
      <c r="BZ33" s="13"/>
      <c r="CA33" s="13"/>
      <c r="CB33" s="13"/>
      <c r="CC33" s="13"/>
      <c r="CD33" s="13"/>
      <c r="CE33" s="13"/>
      <c r="CF33" s="13"/>
    </row>
    <row r="34" spans="1:85" x14ac:dyDescent="0.2">
      <c r="A34" s="3"/>
      <c r="B34" s="3"/>
      <c r="C34" s="3"/>
      <c r="D34" s="6"/>
      <c r="E34" s="6"/>
      <c r="F34" s="4" t="s">
        <v>102</v>
      </c>
      <c r="G34" s="6" t="s">
        <v>118</v>
      </c>
      <c r="H34" s="10" t="s">
        <v>112</v>
      </c>
      <c r="I34" s="3"/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1</v>
      </c>
      <c r="Q34" s="14">
        <v>0</v>
      </c>
      <c r="R34" s="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1</v>
      </c>
      <c r="AW34" s="12">
        <v>0</v>
      </c>
      <c r="AX34" s="12">
        <v>0</v>
      </c>
      <c r="BH34" s="14">
        <v>0</v>
      </c>
      <c r="BI34" s="14">
        <v>0</v>
      </c>
      <c r="BJ34" s="14">
        <v>0</v>
      </c>
      <c r="BL34" s="55">
        <v>0</v>
      </c>
      <c r="BR34" s="13"/>
      <c r="BZ34" s="13"/>
      <c r="CA34" s="13" t="s">
        <v>164</v>
      </c>
      <c r="CB34" s="13"/>
      <c r="CC34" s="13"/>
      <c r="CD34" s="13"/>
      <c r="CE34" s="13"/>
      <c r="CF34" s="13"/>
    </row>
    <row r="35" spans="1:85" x14ac:dyDescent="0.2">
      <c r="A35" s="3"/>
      <c r="B35" s="3"/>
      <c r="C35" s="3"/>
      <c r="D35" s="3"/>
      <c r="E35" s="6"/>
      <c r="F35" s="4" t="s">
        <v>115</v>
      </c>
      <c r="G35" s="6" t="s">
        <v>119</v>
      </c>
      <c r="H35" s="10" t="s">
        <v>112</v>
      </c>
      <c r="I35" s="3"/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1</v>
      </c>
      <c r="R35" s="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1</v>
      </c>
      <c r="AW35" s="12">
        <v>0</v>
      </c>
      <c r="AX35" s="12">
        <v>0</v>
      </c>
      <c r="BH35" s="14">
        <v>0</v>
      </c>
      <c r="BI35" s="14">
        <v>0</v>
      </c>
      <c r="BJ35" s="14">
        <v>0</v>
      </c>
      <c r="BL35" s="55">
        <v>0</v>
      </c>
      <c r="BR35" s="13"/>
      <c r="BZ35" s="13"/>
      <c r="CA35" s="13" cm="1">
        <f t="array" ref="CA35:CC35">AT83:AV83</f>
        <v>0</v>
      </c>
      <c r="CB35" s="13">
        <v>0</v>
      </c>
      <c r="CC35" s="13">
        <v>0</v>
      </c>
      <c r="CD35" s="13"/>
      <c r="CE35" s="13"/>
      <c r="CF35" s="13"/>
    </row>
    <row r="36" spans="1:85" x14ac:dyDescent="0.2">
      <c r="AR36" s="13"/>
      <c r="AS36" s="13"/>
      <c r="AT36" s="13"/>
      <c r="AU36" s="13"/>
      <c r="AV36" s="13"/>
      <c r="CA36" s="11" t="s">
        <v>55</v>
      </c>
    </row>
    <row r="37" spans="1:85" x14ac:dyDescent="0.2">
      <c r="A37" s="3"/>
      <c r="B37" s="3"/>
      <c r="C37" s="3"/>
      <c r="D37" s="3"/>
      <c r="E37" s="3"/>
      <c r="F37" s="3"/>
      <c r="G37" s="6" t="s">
        <v>54</v>
      </c>
      <c r="H37" s="10" t="s">
        <v>125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14">
        <v>0</v>
      </c>
      <c r="T37" s="14">
        <v>0.15</v>
      </c>
      <c r="U37" s="14">
        <v>-0.08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0.55000000000000004</v>
      </c>
      <c r="AD37" s="14">
        <v>0</v>
      </c>
      <c r="AE37" s="14">
        <v>0.5</v>
      </c>
      <c r="AF37" s="14">
        <v>0.9</v>
      </c>
      <c r="AG37" s="14">
        <v>0</v>
      </c>
      <c r="AH37" s="14">
        <v>0</v>
      </c>
      <c r="AI37" s="14">
        <v>0</v>
      </c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Z37" s="37" t="s">
        <v>100</v>
      </c>
      <c r="CA37" s="13" cm="1">
        <f t="array" ref="CA37:CG39">TRANSPOSE(MMULT(S49:AI55,BH19:BJ35))</f>
        <v>6.2333333</v>
      </c>
      <c r="CB37" s="13">
        <v>1.8</v>
      </c>
      <c r="CC37" s="13">
        <v>2.7666667</v>
      </c>
      <c r="CD37" s="13">
        <v>1.8</v>
      </c>
      <c r="CE37" s="13">
        <v>2.7</v>
      </c>
      <c r="CF37" s="13">
        <v>1.8</v>
      </c>
      <c r="CG37">
        <v>0</v>
      </c>
    </row>
    <row r="38" spans="1:85" x14ac:dyDescent="0.2">
      <c r="A38" s="3"/>
      <c r="B38" s="3"/>
      <c r="C38" s="3"/>
      <c r="D38" s="3"/>
      <c r="E38" s="3"/>
      <c r="F38" s="3"/>
      <c r="G38" s="6" t="s">
        <v>56</v>
      </c>
      <c r="H38" s="10" t="s">
        <v>125</v>
      </c>
      <c r="I38" s="3"/>
      <c r="J38" s="3"/>
      <c r="K38" s="3"/>
      <c r="L38" s="3"/>
      <c r="M38" s="3"/>
      <c r="N38" s="3"/>
      <c r="O38" s="3"/>
      <c r="P38" s="3"/>
      <c r="Q38" s="3"/>
      <c r="R38" s="3"/>
      <c r="AJ38" s="13" t="s">
        <v>57</v>
      </c>
      <c r="AK38" s="16">
        <v>2000</v>
      </c>
      <c r="AL38" s="16">
        <v>100</v>
      </c>
      <c r="AM38" s="16">
        <v>3000</v>
      </c>
      <c r="AN38" s="60">
        <v>500</v>
      </c>
      <c r="AO38" s="16">
        <v>250</v>
      </c>
      <c r="AP38" s="16">
        <v>150</v>
      </c>
      <c r="AQ38" s="16">
        <v>60</v>
      </c>
      <c r="AR38" s="16">
        <v>1000</v>
      </c>
      <c r="AS38" s="16">
        <v>10000000</v>
      </c>
      <c r="AT38" s="16">
        <v>10000000</v>
      </c>
      <c r="AU38" s="16">
        <v>0</v>
      </c>
      <c r="AV38" s="16">
        <f>30000/150</f>
        <v>200</v>
      </c>
      <c r="AW38" s="16">
        <v>2000</v>
      </c>
      <c r="AX38" s="16">
        <v>200</v>
      </c>
      <c r="BZ38" t="s">
        <v>91</v>
      </c>
      <c r="CA38" s="13">
        <v>7</v>
      </c>
      <c r="CB38" s="13">
        <v>4.5999999999999996</v>
      </c>
      <c r="CC38" s="13">
        <v>8</v>
      </c>
      <c r="CD38" s="13">
        <v>1</v>
      </c>
      <c r="CE38" s="13">
        <v>1</v>
      </c>
      <c r="CF38" s="13">
        <v>2</v>
      </c>
      <c r="CG38">
        <v>2</v>
      </c>
    </row>
    <row r="39" spans="1:85" x14ac:dyDescent="0.2">
      <c r="A39" s="3"/>
      <c r="B39" s="3"/>
      <c r="C39" s="3"/>
      <c r="D39" s="3"/>
      <c r="E39" s="3"/>
      <c r="F39" s="3"/>
      <c r="G39" s="6" t="s">
        <v>58</v>
      </c>
      <c r="H39" s="10" t="s">
        <v>126</v>
      </c>
      <c r="I39" s="3"/>
      <c r="J39" s="3"/>
      <c r="K39" s="3"/>
      <c r="L39" s="3"/>
      <c r="M39" s="3"/>
      <c r="N39" s="3"/>
      <c r="O39" s="3"/>
      <c r="P39" s="3"/>
      <c r="Q39" s="3"/>
      <c r="R39" s="3"/>
      <c r="AJ39" s="13" t="s">
        <v>59</v>
      </c>
      <c r="AK39" s="16">
        <v>9</v>
      </c>
      <c r="AL39" s="16">
        <v>9</v>
      </c>
      <c r="AM39" s="16">
        <v>30</v>
      </c>
      <c r="AN39" s="60">
        <v>100</v>
      </c>
      <c r="AO39" s="16">
        <v>0</v>
      </c>
      <c r="AP39" s="16">
        <v>5</v>
      </c>
      <c r="AQ39" s="16">
        <v>58</v>
      </c>
      <c r="AR39" s="16">
        <v>3.5</v>
      </c>
      <c r="AS39" s="16">
        <v>22</v>
      </c>
      <c r="AT39" s="16">
        <v>60</v>
      </c>
      <c r="AU39" s="16">
        <v>100</v>
      </c>
      <c r="AV39" s="16">
        <v>160</v>
      </c>
      <c r="AW39" s="16">
        <v>18</v>
      </c>
      <c r="AX39" s="61">
        <f>200*4.18/3600*(45-15)</f>
        <v>6.9666666666666668</v>
      </c>
      <c r="BZ39" s="13" t="s">
        <v>134</v>
      </c>
      <c r="CA39" s="13">
        <v>11.6627229</v>
      </c>
      <c r="CB39" s="13">
        <v>9.2777778000000009</v>
      </c>
      <c r="CC39" s="13">
        <v>11.6666667</v>
      </c>
      <c r="CD39" s="13">
        <v>10.200000000000001</v>
      </c>
      <c r="CE39" s="13">
        <v>8.1999999999999993</v>
      </c>
      <c r="CF39" s="13">
        <v>10.4</v>
      </c>
      <c r="CG39">
        <v>12.4</v>
      </c>
    </row>
    <row r="40" spans="1:85" x14ac:dyDescent="0.2">
      <c r="A40" s="3"/>
      <c r="B40" s="3"/>
      <c r="C40" s="3"/>
      <c r="D40" s="3"/>
      <c r="E40" s="3"/>
      <c r="F40" s="3"/>
      <c r="G40" s="3"/>
      <c r="H40" s="10"/>
      <c r="I40" s="3"/>
      <c r="J40" s="3"/>
      <c r="K40" s="3"/>
      <c r="L40" s="3"/>
      <c r="M40" s="3"/>
      <c r="N40" s="3"/>
      <c r="O40" s="3"/>
      <c r="P40" s="3"/>
      <c r="Q40" s="3"/>
      <c r="R40" s="3"/>
      <c r="AJ40" s="13"/>
      <c r="AK40" s="13" t="s">
        <v>60</v>
      </c>
      <c r="AL40" s="13"/>
      <c r="AM40" s="13"/>
      <c r="AN40" s="13"/>
      <c r="AO40" s="13"/>
      <c r="AP40" s="13"/>
      <c r="AW40" s="23" t="s">
        <v>61</v>
      </c>
      <c r="AX40" s="23"/>
      <c r="AY40" s="13"/>
      <c r="AZ40" s="11" t="s">
        <v>95</v>
      </c>
      <c r="BA40" t="s">
        <v>101</v>
      </c>
      <c r="BB40" s="11" t="s">
        <v>96</v>
      </c>
      <c r="BD40" s="13"/>
      <c r="BE40" s="13"/>
      <c r="BF40" s="13"/>
      <c r="BG40" s="13"/>
      <c r="BH40" s="11" t="s">
        <v>62</v>
      </c>
      <c r="CA40" s="13" t="s">
        <v>63</v>
      </c>
      <c r="CB40" s="13"/>
      <c r="CC40" s="13"/>
      <c r="CD40" s="13"/>
      <c r="CE40" s="13"/>
      <c r="CF40" s="13"/>
    </row>
    <row r="41" spans="1:85" x14ac:dyDescent="0.2">
      <c r="A41" s="3" t="s">
        <v>1</v>
      </c>
      <c r="B41" s="3" t="s">
        <v>4</v>
      </c>
      <c r="C41" s="3"/>
      <c r="D41" s="3"/>
      <c r="E41" s="3"/>
      <c r="F41" s="3"/>
      <c r="G41" s="3"/>
      <c r="H41" s="10"/>
      <c r="I41" s="3"/>
      <c r="J41" s="3"/>
      <c r="K41" s="3"/>
      <c r="L41" s="3"/>
      <c r="M41" s="3"/>
      <c r="N41" s="3"/>
      <c r="O41" s="3"/>
      <c r="P41" s="3"/>
      <c r="Q41" s="3"/>
      <c r="R41" s="3"/>
      <c r="AJ41" s="13"/>
      <c r="AK41" s="16">
        <v>0.1</v>
      </c>
      <c r="AL41" s="14">
        <v>1</v>
      </c>
      <c r="AM41" s="14">
        <v>1</v>
      </c>
      <c r="AN41" s="14">
        <v>1</v>
      </c>
      <c r="AO41" s="14">
        <v>1</v>
      </c>
      <c r="AP41" s="14">
        <v>1</v>
      </c>
      <c r="AQ41" s="14">
        <v>1</v>
      </c>
      <c r="AR41" s="14">
        <v>1</v>
      </c>
      <c r="AS41" s="14">
        <v>1</v>
      </c>
      <c r="AT41" s="14">
        <v>1</v>
      </c>
      <c r="AU41" s="14">
        <v>1.99</v>
      </c>
      <c r="AV41" s="14">
        <v>1</v>
      </c>
      <c r="AW41" s="42" cm="1">
        <f t="array" ref="AW41:AW46">AO57:AO62*AZ41:AZ46-MMULT(BH41:BM46,V49:V54)</f>
        <v>3.6666667000000004</v>
      </c>
      <c r="AX41" s="42" cm="1">
        <f t="array" ref="AX41:AX46">AP57:AP62*BA41:BA46-MMULT(BH49:BM54,Y49:Y54)</f>
        <v>2.4691358333333335</v>
      </c>
      <c r="AY41" s="13"/>
      <c r="AZ41" s="45">
        <v>1</v>
      </c>
      <c r="BA41" s="45">
        <v>1</v>
      </c>
      <c r="BB41" s="44">
        <f>1-0.014</f>
        <v>0.98599999999999999</v>
      </c>
      <c r="BD41" s="13"/>
      <c r="BE41" s="13"/>
      <c r="BF41" s="13"/>
      <c r="BG41" s="13"/>
      <c r="BH41" s="12">
        <v>1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Z41" s="13"/>
      <c r="CA41" s="13" cm="1">
        <f t="array" ref="CA41:CF42">TRANSPOSE(_xlfn.ANCHORARRAY(AM57)-AW41:AX46)</f>
        <v>12.533333299999999</v>
      </c>
      <c r="CB41" s="13">
        <v>12.533333299999999</v>
      </c>
      <c r="CC41" s="13">
        <v>14.399999999999999</v>
      </c>
      <c r="CD41" s="13">
        <v>14.399999999999999</v>
      </c>
      <c r="CE41" s="13">
        <v>14.399999999999999</v>
      </c>
      <c r="CF41" s="13">
        <v>14.399999999999999</v>
      </c>
    </row>
    <row r="42" spans="1:85" x14ac:dyDescent="0.2">
      <c r="A42" s="3" t="s">
        <v>1</v>
      </c>
      <c r="B42" s="3" t="s">
        <v>5</v>
      </c>
      <c r="C42" s="3"/>
      <c r="D42" s="3"/>
      <c r="E42" s="3"/>
      <c r="F42" s="3"/>
      <c r="G42" s="3"/>
      <c r="H42" s="10"/>
      <c r="I42" s="3"/>
      <c r="J42" s="3"/>
      <c r="K42" s="3"/>
      <c r="L42" s="3"/>
      <c r="M42" s="3"/>
      <c r="N42" s="3"/>
      <c r="O42" s="3"/>
      <c r="P42" s="3"/>
      <c r="Q42" s="3"/>
      <c r="R42" s="3"/>
      <c r="AJ42" s="13"/>
      <c r="AK42" s="16">
        <v>0.2</v>
      </c>
      <c r="AL42" s="14">
        <v>1</v>
      </c>
      <c r="AM42" s="14">
        <v>1</v>
      </c>
      <c r="AN42" s="14">
        <v>1</v>
      </c>
      <c r="AO42" s="14">
        <v>1</v>
      </c>
      <c r="AP42" s="14">
        <v>1</v>
      </c>
      <c r="AQ42" s="14">
        <v>1</v>
      </c>
      <c r="AR42" s="14">
        <v>0</v>
      </c>
      <c r="AS42" s="14">
        <v>1</v>
      </c>
      <c r="AT42" s="14">
        <v>1</v>
      </c>
      <c r="AU42" s="14">
        <v>1.99</v>
      </c>
      <c r="AV42" s="14">
        <v>1</v>
      </c>
      <c r="AW42" s="43">
        <v>3.6666667000000004</v>
      </c>
      <c r="AX42" s="43">
        <v>2.4345679316666664</v>
      </c>
      <c r="AY42" s="13"/>
      <c r="AZ42" s="45">
        <v>1</v>
      </c>
      <c r="BA42" s="46">
        <f>BA41*$BB$41</f>
        <v>0.98599999999999999</v>
      </c>
      <c r="BD42" s="13"/>
      <c r="BE42" s="13"/>
      <c r="BF42" s="13"/>
      <c r="BG42" s="13"/>
      <c r="BH42" s="12">
        <v>1</v>
      </c>
      <c r="BI42" s="12">
        <v>1</v>
      </c>
      <c r="BJ42" s="12">
        <v>0</v>
      </c>
      <c r="BK42" s="12">
        <v>0</v>
      </c>
      <c r="BL42" s="12">
        <v>0</v>
      </c>
      <c r="BM42" s="12">
        <v>0</v>
      </c>
      <c r="BT42" s="23"/>
      <c r="BU42" s="13"/>
      <c r="BV42" s="13"/>
      <c r="BW42" s="13"/>
      <c r="BX42" s="13"/>
      <c r="BY42" s="13"/>
      <c r="BZ42" s="13"/>
      <c r="CA42" s="13">
        <v>4.4278641666666667</v>
      </c>
      <c r="CB42" s="13">
        <v>4.4624320683333334</v>
      </c>
      <c r="CC42" s="13">
        <v>6.4965160193766671</v>
      </c>
      <c r="CD42" s="13">
        <v>6.5021227951053939</v>
      </c>
      <c r="CE42" s="13">
        <v>6.5076510759739179</v>
      </c>
      <c r="CF42" s="13">
        <v>6.5131019609102836</v>
      </c>
    </row>
    <row r="43" spans="1:85" x14ac:dyDescent="0.2">
      <c r="A43" s="3" t="s">
        <v>1</v>
      </c>
      <c r="B43" s="3" t="s">
        <v>6</v>
      </c>
      <c r="C43" s="3"/>
      <c r="D43" s="3"/>
      <c r="E43" s="3"/>
      <c r="F43" s="3"/>
      <c r="G43" s="3"/>
      <c r="H43" s="10"/>
      <c r="I43" s="3"/>
      <c r="J43" s="3"/>
      <c r="K43" s="3"/>
      <c r="L43" s="3"/>
      <c r="M43" s="3"/>
      <c r="N43" s="3"/>
      <c r="O43" s="3"/>
      <c r="P43" s="3"/>
      <c r="Q43" s="3"/>
      <c r="R43" s="3"/>
      <c r="AJ43" s="13"/>
      <c r="AK43" s="16">
        <v>0.1</v>
      </c>
      <c r="AL43" s="14">
        <v>1</v>
      </c>
      <c r="AM43" s="14">
        <v>1</v>
      </c>
      <c r="AN43" s="14">
        <v>1</v>
      </c>
      <c r="AO43" s="14">
        <v>1</v>
      </c>
      <c r="AP43" s="14">
        <v>1</v>
      </c>
      <c r="AQ43" s="14">
        <v>1</v>
      </c>
      <c r="AR43" s="14">
        <v>1</v>
      </c>
      <c r="AS43" s="14">
        <v>1</v>
      </c>
      <c r="AT43" s="14">
        <v>1</v>
      </c>
      <c r="AU43" s="14">
        <v>1.99</v>
      </c>
      <c r="AV43" s="14">
        <v>1</v>
      </c>
      <c r="AW43" s="43">
        <v>1.8000000000000007</v>
      </c>
      <c r="AX43" s="43">
        <v>0.40048398062333312</v>
      </c>
      <c r="AY43" s="13"/>
      <c r="AZ43" s="45">
        <v>1</v>
      </c>
      <c r="BA43" s="46">
        <f>BA42*$BB$41</f>
        <v>0.97219599999999995</v>
      </c>
      <c r="BD43" s="13"/>
      <c r="BE43" s="13"/>
      <c r="BF43" s="13"/>
      <c r="BG43" s="13"/>
      <c r="BH43" s="12">
        <v>1</v>
      </c>
      <c r="BI43" s="12">
        <v>1</v>
      </c>
      <c r="BJ43" s="12">
        <v>1</v>
      </c>
      <c r="BK43" s="12">
        <v>0</v>
      </c>
      <c r="BL43" s="12">
        <v>0</v>
      </c>
      <c r="BM43" s="12">
        <v>0</v>
      </c>
      <c r="BT43" s="13"/>
      <c r="BU43" s="13"/>
      <c r="BV43" s="13"/>
      <c r="BW43" s="13"/>
      <c r="BX43" s="13"/>
      <c r="BY43" s="13"/>
      <c r="BZ43" s="13"/>
      <c r="CA43" s="13" t="s">
        <v>64</v>
      </c>
      <c r="CB43" s="13"/>
      <c r="CC43" s="13"/>
      <c r="CD43" s="13"/>
      <c r="CE43" s="13"/>
      <c r="CF43" s="13"/>
    </row>
    <row r="44" spans="1:85" x14ac:dyDescent="0.2">
      <c r="A44" s="3" t="s">
        <v>2</v>
      </c>
      <c r="B44" s="3" t="s">
        <v>4</v>
      </c>
      <c r="C44" s="3"/>
      <c r="D44" s="3"/>
      <c r="E44" s="3"/>
      <c r="F44" s="3"/>
      <c r="G44" s="3"/>
      <c r="H44" s="10"/>
      <c r="I44" s="3"/>
      <c r="J44" s="3"/>
      <c r="K44" s="3"/>
      <c r="L44" s="3"/>
      <c r="M44" s="3"/>
      <c r="N44" s="3"/>
      <c r="O44" s="3"/>
      <c r="P44" s="3"/>
      <c r="Q44" s="3"/>
      <c r="R44" s="3"/>
      <c r="AJ44" s="13"/>
      <c r="AK44" s="16">
        <v>0.2</v>
      </c>
      <c r="AL44" s="14">
        <v>1</v>
      </c>
      <c r="AM44" s="14">
        <v>1</v>
      </c>
      <c r="AN44" s="14">
        <v>1</v>
      </c>
      <c r="AO44" s="14">
        <v>1</v>
      </c>
      <c r="AP44" s="14">
        <v>1</v>
      </c>
      <c r="AQ44" s="14">
        <v>1</v>
      </c>
      <c r="AR44" s="14">
        <v>1</v>
      </c>
      <c r="AS44" s="14">
        <v>1</v>
      </c>
      <c r="AT44" s="14">
        <v>1</v>
      </c>
      <c r="AU44" s="14">
        <v>1.99</v>
      </c>
      <c r="AV44" s="14">
        <v>1</v>
      </c>
      <c r="AW44" s="43">
        <v>1.8000000000000007</v>
      </c>
      <c r="AX44" s="43">
        <v>0.39487720489460632</v>
      </c>
      <c r="AY44" s="13"/>
      <c r="AZ44" s="45">
        <v>1</v>
      </c>
      <c r="BA44" s="46">
        <f>BA43*$BB$41</f>
        <v>0.95858525599999989</v>
      </c>
      <c r="BD44" s="13"/>
      <c r="BE44" s="13"/>
      <c r="BF44" s="13"/>
      <c r="BG44" s="13"/>
      <c r="BH44" s="12">
        <v>1</v>
      </c>
      <c r="BI44" s="12">
        <v>1</v>
      </c>
      <c r="BJ44" s="12">
        <v>1</v>
      </c>
      <c r="BK44" s="12">
        <v>1</v>
      </c>
      <c r="BL44" s="12">
        <v>0</v>
      </c>
      <c r="BM44" s="12">
        <v>0</v>
      </c>
      <c r="BT44" s="13"/>
      <c r="BU44" s="13"/>
      <c r="BV44" s="13"/>
      <c r="BW44" s="13"/>
      <c r="BX44" s="13"/>
      <c r="BY44" s="13"/>
      <c r="CA44" s="13" cm="1">
        <f t="array" ref="CA44:CF45">TRANSPOSE(AW41:AX46-_xlfn.ANCHORARRAY(AK57))</f>
        <v>1.8666667000000003</v>
      </c>
      <c r="CB44" s="13">
        <v>1.8666667000000003</v>
      </c>
      <c r="CC44" s="13">
        <v>6.6613381477509392E-16</v>
      </c>
      <c r="CD44" s="13">
        <v>6.6613381477509392E-16</v>
      </c>
      <c r="CE44" s="13">
        <v>6.6613381477509392E-16</v>
      </c>
      <c r="CF44" s="13">
        <v>6.6613381477509392E-16</v>
      </c>
    </row>
    <row r="45" spans="1:85" x14ac:dyDescent="0.2">
      <c r="A45" s="3" t="s">
        <v>2</v>
      </c>
      <c r="B45" s="3" t="s">
        <v>5</v>
      </c>
      <c r="C45" s="3"/>
      <c r="D45" s="3"/>
      <c r="E45" s="3"/>
      <c r="F45" s="3"/>
      <c r="G45" s="3"/>
      <c r="H45" s="10"/>
      <c r="I45" s="3"/>
      <c r="J45" s="3"/>
      <c r="K45" s="3"/>
      <c r="L45" s="3"/>
      <c r="M45" s="3"/>
      <c r="N45" s="3"/>
      <c r="O45" s="3"/>
      <c r="P45" s="3"/>
      <c r="Q45" s="3"/>
      <c r="R45" s="3"/>
      <c r="AJ45" s="13"/>
      <c r="AK45" s="16">
        <v>0.3</v>
      </c>
      <c r="AL45" s="14">
        <v>1</v>
      </c>
      <c r="AM45" s="14">
        <v>1</v>
      </c>
      <c r="AN45" s="14">
        <v>1</v>
      </c>
      <c r="AO45" s="14">
        <v>1</v>
      </c>
      <c r="AP45" s="14">
        <v>1</v>
      </c>
      <c r="AQ45" s="14">
        <v>1</v>
      </c>
      <c r="AR45" s="14">
        <v>0</v>
      </c>
      <c r="AS45" s="14">
        <v>1</v>
      </c>
      <c r="AT45" s="14">
        <v>1</v>
      </c>
      <c r="AU45" s="14">
        <v>1.99</v>
      </c>
      <c r="AV45" s="14">
        <v>1</v>
      </c>
      <c r="AW45" s="43">
        <v>1.8000000000000007</v>
      </c>
      <c r="AX45" s="43">
        <v>0.3893489240260819</v>
      </c>
      <c r="AY45" s="13"/>
      <c r="AZ45" s="45">
        <v>1</v>
      </c>
      <c r="BA45" s="46">
        <f>BA44*$BB$41</f>
        <v>0.94516506241599985</v>
      </c>
      <c r="BD45" s="13"/>
      <c r="BE45" s="13"/>
      <c r="BF45" s="13"/>
      <c r="BG45" s="13"/>
      <c r="BH45" s="12">
        <v>1</v>
      </c>
      <c r="BI45" s="12">
        <v>1</v>
      </c>
      <c r="BJ45" s="12">
        <v>1</v>
      </c>
      <c r="BK45" s="12">
        <v>1</v>
      </c>
      <c r="BL45" s="12">
        <v>1</v>
      </c>
      <c r="BM45" s="12">
        <v>0</v>
      </c>
      <c r="BT45" s="13"/>
      <c r="BU45" s="13"/>
      <c r="BV45" s="13"/>
      <c r="BW45" s="13"/>
      <c r="BX45" s="13"/>
      <c r="BY45" s="13"/>
      <c r="CA45" s="13">
        <v>2.4691358333333335</v>
      </c>
      <c r="CB45" s="13">
        <v>2.4345679316666664</v>
      </c>
      <c r="CC45" s="13">
        <v>0.40048398062333312</v>
      </c>
      <c r="CD45" s="13">
        <v>0.39487720489460632</v>
      </c>
      <c r="CE45" s="13">
        <v>0.3893489240260819</v>
      </c>
      <c r="CF45" s="13">
        <v>0.38389803908971709</v>
      </c>
    </row>
    <row r="46" spans="1:85" x14ac:dyDescent="0.2">
      <c r="A46" s="3" t="s">
        <v>2</v>
      </c>
      <c r="B46" s="3" t="s">
        <v>6</v>
      </c>
      <c r="C46" s="3"/>
      <c r="D46" s="3"/>
      <c r="E46" s="3"/>
      <c r="F46" s="3"/>
      <c r="G46" s="3"/>
      <c r="H46" s="10"/>
      <c r="I46" s="3"/>
      <c r="J46" s="3"/>
      <c r="K46" s="3"/>
      <c r="L46" s="3"/>
      <c r="M46" s="3"/>
      <c r="N46" s="3"/>
      <c r="O46" s="3"/>
      <c r="P46" s="3"/>
      <c r="Q46" s="3"/>
      <c r="R46" s="3"/>
      <c r="AJ46" s="13"/>
      <c r="AK46" s="16">
        <v>0.2</v>
      </c>
      <c r="AL46" s="14">
        <v>1</v>
      </c>
      <c r="AM46" s="14">
        <v>1</v>
      </c>
      <c r="AN46" s="14">
        <v>1</v>
      </c>
      <c r="AO46" s="14">
        <v>1</v>
      </c>
      <c r="AP46" s="14">
        <v>1</v>
      </c>
      <c r="AQ46" s="14">
        <v>1</v>
      </c>
      <c r="AR46" s="14">
        <v>1</v>
      </c>
      <c r="AS46" s="14">
        <v>1</v>
      </c>
      <c r="AT46" s="14">
        <v>1</v>
      </c>
      <c r="AU46" s="14">
        <v>1.99</v>
      </c>
      <c r="AV46" s="14">
        <v>1</v>
      </c>
      <c r="AW46" s="43">
        <v>1.8000000000000007</v>
      </c>
      <c r="AX46" s="43">
        <v>0.38389803908971709</v>
      </c>
      <c r="AY46" s="13"/>
      <c r="AZ46" s="45">
        <v>1</v>
      </c>
      <c r="BA46" s="46">
        <f>BA45*$BB$41</f>
        <v>0.93193275154217581</v>
      </c>
      <c r="BD46" s="13"/>
      <c r="BE46" s="13"/>
      <c r="BF46" s="13"/>
      <c r="BG46" s="13"/>
      <c r="BH46" s="12">
        <v>1</v>
      </c>
      <c r="BI46" s="12">
        <v>1</v>
      </c>
      <c r="BJ46" s="12">
        <v>1</v>
      </c>
      <c r="BK46" s="12">
        <v>1</v>
      </c>
      <c r="BL46" s="12">
        <v>1</v>
      </c>
      <c r="BM46" s="12">
        <v>1</v>
      </c>
      <c r="BT46" s="13"/>
      <c r="BU46" s="13"/>
      <c r="BV46" s="13"/>
      <c r="BW46" s="13"/>
      <c r="BX46" s="13"/>
      <c r="BY46" s="13"/>
      <c r="CA46" s="13" t="s">
        <v>65</v>
      </c>
      <c r="CB46" s="13"/>
      <c r="CC46" s="13"/>
      <c r="CD46" s="13"/>
      <c r="CE46" s="13"/>
      <c r="CF46" s="13"/>
    </row>
    <row r="47" spans="1:85" x14ac:dyDescent="0.2">
      <c r="A47" s="3" t="s">
        <v>140</v>
      </c>
      <c r="B47" s="3" t="s">
        <v>141</v>
      </c>
      <c r="C47" s="3"/>
      <c r="D47" s="3"/>
      <c r="E47" s="3"/>
      <c r="F47" s="3"/>
      <c r="G47" s="3"/>
      <c r="H47" s="10"/>
      <c r="I47" s="3"/>
      <c r="J47" s="3"/>
      <c r="K47" s="3"/>
      <c r="L47" s="3"/>
      <c r="M47" s="3"/>
      <c r="N47" s="3"/>
      <c r="O47" s="3"/>
      <c r="P47" s="3"/>
      <c r="Q47" s="3"/>
      <c r="R47" s="3"/>
      <c r="AJ47" s="13"/>
      <c r="AK47" s="16">
        <v>0</v>
      </c>
      <c r="AL47" s="14">
        <v>1</v>
      </c>
      <c r="AM47" s="14">
        <v>1</v>
      </c>
      <c r="AN47" s="14">
        <v>1</v>
      </c>
      <c r="AO47" s="14">
        <v>1</v>
      </c>
      <c r="AP47" s="14">
        <v>1</v>
      </c>
      <c r="AQ47" s="14">
        <v>1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BT47" s="13"/>
      <c r="BU47" s="13"/>
      <c r="BV47" s="13"/>
      <c r="BW47" s="13"/>
      <c r="BX47" s="13"/>
      <c r="BY47" s="13"/>
      <c r="CA47" s="13" cm="1">
        <f t="array" ref="CA47:CG47">TRANSPOSE(AQ57:AQ63-V49:V55)</f>
        <v>5.4666666999999993</v>
      </c>
      <c r="CB47" s="13">
        <v>10.799999999999999</v>
      </c>
      <c r="CC47" s="13">
        <v>8.9333332999999993</v>
      </c>
      <c r="CD47" s="13">
        <v>10.799999999999999</v>
      </c>
      <c r="CE47" s="13">
        <v>10.799999999999999</v>
      </c>
      <c r="CF47" s="13">
        <v>10.799999999999999</v>
      </c>
      <c r="CG47">
        <v>0</v>
      </c>
    </row>
    <row r="48" spans="1:85" x14ac:dyDescent="0.2">
      <c r="A48" s="3"/>
      <c r="B48" s="3"/>
      <c r="C48" s="3"/>
      <c r="D48" s="3"/>
      <c r="E48" s="3"/>
      <c r="F48" s="3"/>
      <c r="G48" s="3"/>
      <c r="H48" s="10"/>
      <c r="I48" s="3"/>
      <c r="J48" s="3"/>
      <c r="K48" s="3"/>
      <c r="L48" s="3"/>
      <c r="M48" s="3"/>
      <c r="N48" s="3"/>
      <c r="O48" s="3"/>
      <c r="P48" s="3"/>
      <c r="Q48" s="3"/>
      <c r="R48" s="3"/>
      <c r="S48" s="23" t="s">
        <v>67</v>
      </c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23" t="s">
        <v>45</v>
      </c>
      <c r="AL48" t="s">
        <v>101</v>
      </c>
      <c r="AM48" s="23" t="s">
        <v>46</v>
      </c>
      <c r="AN48" t="s">
        <v>101</v>
      </c>
      <c r="AO48" s="23" t="s">
        <v>47</v>
      </c>
      <c r="AP48" s="3" t="s">
        <v>101</v>
      </c>
      <c r="AQ48" s="11" t="s">
        <v>48</v>
      </c>
      <c r="AR48" s="49" t="s">
        <v>101</v>
      </c>
      <c r="AS48" s="47" t="s">
        <v>49</v>
      </c>
      <c r="AT48" s="49" t="s">
        <v>101</v>
      </c>
      <c r="AW48" s="13"/>
      <c r="AX48" s="23" t="s">
        <v>133</v>
      </c>
      <c r="AY48" s="13"/>
      <c r="AZ48" s="49" t="s">
        <v>127</v>
      </c>
      <c r="BA48" s="49" t="s">
        <v>128</v>
      </c>
      <c r="BB48" s="49" t="s">
        <v>129</v>
      </c>
      <c r="BC48" s="13"/>
      <c r="BD48" s="13"/>
      <c r="BE48" s="13"/>
      <c r="BF48" s="13"/>
      <c r="BG48" s="13"/>
      <c r="BH48" s="11" t="s">
        <v>94</v>
      </c>
      <c r="BT48" s="13"/>
      <c r="BU48" s="13"/>
      <c r="BV48" s="13"/>
      <c r="BW48" s="13"/>
      <c r="BX48" s="13"/>
      <c r="BY48" s="13"/>
      <c r="CA48" s="13" cm="1">
        <f t="array" ref="CA48:CG48">TRANSPOSE(AR57:AR63-Y49:Y55)</f>
        <v>4.5591358333333343</v>
      </c>
      <c r="CB48" s="13">
        <v>5.5733333333333341</v>
      </c>
      <c r="CC48" s="13">
        <v>3.5733333333333341</v>
      </c>
      <c r="CD48" s="13">
        <v>5.5733333333333341</v>
      </c>
      <c r="CE48" s="13">
        <v>5.5733333333333341</v>
      </c>
      <c r="CF48" s="13">
        <v>5.5733333333333341</v>
      </c>
      <c r="CG48">
        <v>0</v>
      </c>
    </row>
    <row r="49" spans="1:92" x14ac:dyDescent="0.2">
      <c r="A49" s="3" t="s">
        <v>1</v>
      </c>
      <c r="B49" s="3" t="s">
        <v>4</v>
      </c>
      <c r="C49" s="3"/>
      <c r="D49" s="3"/>
      <c r="E49" s="3"/>
      <c r="F49" s="3"/>
      <c r="G49" s="3" t="s">
        <v>68</v>
      </c>
      <c r="H49" s="10"/>
      <c r="I49" s="3"/>
      <c r="J49" s="3"/>
      <c r="K49" s="3"/>
      <c r="L49" s="3"/>
      <c r="M49" s="3"/>
      <c r="N49" s="3"/>
      <c r="O49" s="3"/>
      <c r="P49" s="3"/>
      <c r="Q49" s="3"/>
      <c r="R49" s="3"/>
      <c r="S49" s="22">
        <v>0.9</v>
      </c>
      <c r="T49" s="22">
        <v>8.9293896000000004</v>
      </c>
      <c r="U49" s="22">
        <v>0</v>
      </c>
      <c r="V49" s="22">
        <v>5.3333332999999996</v>
      </c>
      <c r="W49" s="22">
        <v>5.9858025000000001</v>
      </c>
      <c r="X49" s="22">
        <v>0</v>
      </c>
      <c r="Y49" s="22">
        <v>1.0141975000000001</v>
      </c>
      <c r="Z49" s="22">
        <v>5</v>
      </c>
      <c r="AA49" s="22">
        <v>0</v>
      </c>
      <c r="AB49" s="22">
        <v>0.5</v>
      </c>
      <c r="AC49" s="22">
        <v>0.11421784</v>
      </c>
      <c r="AD49" s="22">
        <v>3.5</v>
      </c>
      <c r="AE49" s="22">
        <v>0</v>
      </c>
      <c r="AF49" s="22">
        <v>0</v>
      </c>
      <c r="AG49" s="22">
        <v>14.4</v>
      </c>
      <c r="AH49" s="22">
        <v>100</v>
      </c>
      <c r="AI49" s="22">
        <v>0</v>
      </c>
      <c r="AJ49" s="13"/>
      <c r="AK49" s="14">
        <v>0.1</v>
      </c>
      <c r="AL49" s="14">
        <v>0</v>
      </c>
      <c r="AM49" s="14">
        <v>0.9</v>
      </c>
      <c r="AN49" s="51">
        <v>0.99</v>
      </c>
      <c r="AO49" s="14">
        <v>0.5</v>
      </c>
      <c r="AP49" s="14">
        <v>0.5</v>
      </c>
      <c r="AQ49" s="14">
        <v>0.6</v>
      </c>
      <c r="AR49" s="14">
        <v>0.8</v>
      </c>
      <c r="AS49" s="48">
        <v>-0.6</v>
      </c>
      <c r="AT49" s="48">
        <v>-0.8</v>
      </c>
      <c r="AW49" s="13"/>
      <c r="AX49" s="42" cm="1">
        <f t="array" ref="AX49:AX54">BB57:BB62-MMULT(BH41:BM46,MMULT(S49:AI54,BL19:BL35))</f>
        <v>39.1</v>
      </c>
      <c r="AY49" s="13"/>
      <c r="AZ49" s="48">
        <v>0.05</v>
      </c>
      <c r="BA49" s="48">
        <v>0.99</v>
      </c>
      <c r="BB49" s="48">
        <v>0.5</v>
      </c>
      <c r="BC49" s="13"/>
      <c r="BD49" s="13"/>
      <c r="BE49" s="13"/>
      <c r="BF49" s="13"/>
      <c r="BG49" s="13"/>
      <c r="BH49" s="12">
        <v>1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T49" s="13"/>
      <c r="BU49" s="13"/>
      <c r="BV49" s="13"/>
      <c r="BW49" s="13"/>
      <c r="BX49" s="13"/>
      <c r="BY49" s="13"/>
      <c r="BZ49" s="13"/>
      <c r="CA49" s="13" t="s">
        <v>66</v>
      </c>
      <c r="CB49" s="13"/>
      <c r="CC49" s="13"/>
      <c r="CD49" s="13"/>
      <c r="CE49" s="13"/>
      <c r="CF49" s="13"/>
    </row>
    <row r="50" spans="1:92" x14ac:dyDescent="0.2">
      <c r="A50" s="3" t="s">
        <v>1</v>
      </c>
      <c r="B50" s="3" t="s">
        <v>5</v>
      </c>
      <c r="C50" s="3"/>
      <c r="D50" s="3"/>
      <c r="E50" s="3"/>
      <c r="F50" s="3"/>
      <c r="G50" s="3"/>
      <c r="H50" s="10"/>
      <c r="I50" s="3"/>
      <c r="J50" s="3"/>
      <c r="K50" s="3"/>
      <c r="L50" s="3"/>
      <c r="M50" s="3"/>
      <c r="N50" s="3"/>
      <c r="O50" s="3"/>
      <c r="P50" s="3"/>
      <c r="Q50" s="3"/>
      <c r="R50" s="3"/>
      <c r="S50" s="22">
        <v>1.8</v>
      </c>
      <c r="T50" s="22">
        <v>7.4777778000000001</v>
      </c>
      <c r="U50" s="22">
        <v>0</v>
      </c>
      <c r="V50" s="22">
        <v>0</v>
      </c>
      <c r="W50" s="22">
        <v>4.5999999999999996</v>
      </c>
      <c r="X50" s="22">
        <v>0</v>
      </c>
      <c r="Y50" s="22">
        <v>0</v>
      </c>
      <c r="Z50" s="22">
        <v>3</v>
      </c>
      <c r="AA50" s="22">
        <v>0</v>
      </c>
      <c r="AB50" s="22">
        <v>1</v>
      </c>
      <c r="AC50" s="22">
        <v>0.22843567000000001</v>
      </c>
      <c r="AD50" s="22">
        <v>0</v>
      </c>
      <c r="AE50" s="22">
        <v>0</v>
      </c>
      <c r="AF50" s="22">
        <v>0</v>
      </c>
      <c r="AG50" s="22">
        <v>0</v>
      </c>
      <c r="AH50" s="22">
        <v>0</v>
      </c>
      <c r="AI50" s="22">
        <v>0</v>
      </c>
      <c r="AJ50" s="13"/>
      <c r="AK50" s="14">
        <v>0.1</v>
      </c>
      <c r="AL50" s="14">
        <v>0</v>
      </c>
      <c r="AM50" s="14">
        <v>0.9</v>
      </c>
      <c r="AN50" s="51">
        <v>0.99</v>
      </c>
      <c r="AO50" s="14">
        <v>0.5</v>
      </c>
      <c r="AP50" s="14">
        <v>0.5</v>
      </c>
      <c r="AQ50" s="14">
        <v>0.6</v>
      </c>
      <c r="AR50" s="14">
        <v>0.8</v>
      </c>
      <c r="AS50" s="48">
        <v>-0.6</v>
      </c>
      <c r="AT50" s="48">
        <v>-0.8</v>
      </c>
      <c r="AW50" s="13"/>
      <c r="AX50" s="43">
        <v>39.1</v>
      </c>
      <c r="AY50" s="13"/>
      <c r="AZ50" s="48">
        <v>0.05</v>
      </c>
      <c r="BA50" s="48">
        <v>0.99</v>
      </c>
      <c r="BB50" s="48">
        <v>0.5</v>
      </c>
      <c r="BC50" s="13"/>
      <c r="BD50" s="13"/>
      <c r="BE50" s="13"/>
      <c r="BF50" s="13"/>
      <c r="BG50" s="13"/>
      <c r="BH50" s="12">
        <f>BH49*$BB$41</f>
        <v>0.98599999999999999</v>
      </c>
      <c r="BI50" s="12">
        <v>1</v>
      </c>
      <c r="BJ50" s="12">
        <v>0</v>
      </c>
      <c r="BK50" s="12">
        <v>0</v>
      </c>
      <c r="BL50" s="12">
        <v>0</v>
      </c>
      <c r="BM50" s="12">
        <v>0</v>
      </c>
      <c r="BT50" s="13"/>
      <c r="BU50" s="13"/>
      <c r="BV50" s="13"/>
      <c r="BW50" s="13"/>
      <c r="BX50" s="13"/>
      <c r="BY50" s="13"/>
      <c r="BZ50" s="13"/>
      <c r="CA50" s="13" cm="1">
        <f t="array" ref="CA50:CG50">TRANSPOSE(-AS57:AS63+V49:V55)</f>
        <v>16.133333299999997</v>
      </c>
      <c r="CB50" s="13">
        <v>10.799999999999999</v>
      </c>
      <c r="CC50" s="13">
        <v>12.666666699999999</v>
      </c>
      <c r="CD50" s="13">
        <v>10.799999999999999</v>
      </c>
      <c r="CE50" s="13">
        <v>10.799999999999999</v>
      </c>
      <c r="CF50" s="13">
        <v>10.799999999999999</v>
      </c>
      <c r="CG50">
        <v>10.799999999999999</v>
      </c>
    </row>
    <row r="51" spans="1:92" x14ac:dyDescent="0.2">
      <c r="A51" s="3" t="s">
        <v>1</v>
      </c>
      <c r="B51" s="3" t="s">
        <v>6</v>
      </c>
      <c r="C51" s="3"/>
      <c r="D51" s="3"/>
      <c r="E51" s="3"/>
      <c r="F51" s="3"/>
      <c r="G51" s="3"/>
      <c r="H51" s="10"/>
      <c r="I51" s="3"/>
      <c r="J51" s="3"/>
      <c r="K51" s="3"/>
      <c r="L51" s="3"/>
      <c r="M51" s="3"/>
      <c r="N51" s="3"/>
      <c r="O51" s="3"/>
      <c r="P51" s="3"/>
      <c r="Q51" s="3"/>
      <c r="R51" s="3"/>
      <c r="S51" s="22">
        <v>0.9</v>
      </c>
      <c r="T51" s="22">
        <v>12.4</v>
      </c>
      <c r="U51" s="22">
        <v>0</v>
      </c>
      <c r="V51" s="22">
        <v>1.8666666999999999</v>
      </c>
      <c r="W51" s="22">
        <v>6</v>
      </c>
      <c r="X51" s="22">
        <v>0</v>
      </c>
      <c r="Y51" s="22">
        <v>2</v>
      </c>
      <c r="Z51" s="22">
        <v>5</v>
      </c>
      <c r="AA51" s="22">
        <v>0</v>
      </c>
      <c r="AB51" s="22">
        <v>2</v>
      </c>
      <c r="AC51" s="22">
        <v>0.45687135000000001</v>
      </c>
      <c r="AD51" s="22">
        <v>3.5</v>
      </c>
      <c r="AE51" s="22">
        <v>0</v>
      </c>
      <c r="AF51" s="22">
        <v>0</v>
      </c>
      <c r="AG51" s="22">
        <v>14.4</v>
      </c>
      <c r="AH51" s="22">
        <v>100</v>
      </c>
      <c r="AI51" s="22">
        <v>0</v>
      </c>
      <c r="AJ51" s="13"/>
      <c r="AK51" s="14">
        <v>0.1</v>
      </c>
      <c r="AL51" s="14">
        <v>0</v>
      </c>
      <c r="AM51" s="14">
        <v>0.9</v>
      </c>
      <c r="AN51" s="51">
        <v>0.99</v>
      </c>
      <c r="AO51" s="14">
        <v>0.5</v>
      </c>
      <c r="AP51" s="14">
        <v>0.5</v>
      </c>
      <c r="AQ51" s="14">
        <v>0.6</v>
      </c>
      <c r="AR51" s="14">
        <v>0.8</v>
      </c>
      <c r="AS51" s="48">
        <v>-0.6</v>
      </c>
      <c r="AT51" s="48">
        <v>-0.8</v>
      </c>
      <c r="AW51" s="13"/>
      <c r="AX51" s="43">
        <v>28.2</v>
      </c>
      <c r="AY51" s="13"/>
      <c r="AZ51" s="48">
        <v>0.05</v>
      </c>
      <c r="BA51" s="48">
        <v>0.99</v>
      </c>
      <c r="BB51" s="48">
        <v>0.5</v>
      </c>
      <c r="BC51" s="13"/>
      <c r="BD51" s="13"/>
      <c r="BE51" s="13"/>
      <c r="BF51" s="13"/>
      <c r="BG51" s="13"/>
      <c r="BH51" s="12">
        <f>BH50*$BB$41</f>
        <v>0.97219599999999995</v>
      </c>
      <c r="BI51" s="12">
        <f>BI50*$BB$41</f>
        <v>0.98599999999999999</v>
      </c>
      <c r="BJ51" s="12">
        <v>1</v>
      </c>
      <c r="BK51" s="12">
        <v>0</v>
      </c>
      <c r="BL51" s="12">
        <v>0</v>
      </c>
      <c r="BM51" s="12">
        <v>0</v>
      </c>
      <c r="BZ51" s="13"/>
      <c r="CA51" s="13" cm="1">
        <f t="array" ref="CA51:CG51">TRANSPOSE(-AT57:AT63+Y49:Y55)</f>
        <v>6.587530833333334</v>
      </c>
      <c r="CB51" s="13">
        <v>5.5733333333333341</v>
      </c>
      <c r="CC51" s="13">
        <v>7.5733333333333341</v>
      </c>
      <c r="CD51" s="13">
        <v>5.5733333333333341</v>
      </c>
      <c r="CE51" s="13">
        <v>5.5733333333333341</v>
      </c>
      <c r="CF51" s="13">
        <v>5.5733333333333341</v>
      </c>
      <c r="CG51">
        <v>5.5733333333333341</v>
      </c>
    </row>
    <row r="52" spans="1:92" x14ac:dyDescent="0.2">
      <c r="A52" s="3" t="s">
        <v>2</v>
      </c>
      <c r="B52" s="3" t="s">
        <v>4</v>
      </c>
      <c r="C52" s="3"/>
      <c r="D52" s="3"/>
      <c r="E52" s="3"/>
      <c r="F52" s="3"/>
      <c r="G52" s="3"/>
      <c r="H52" s="10"/>
      <c r="I52" s="3"/>
      <c r="J52" s="3"/>
      <c r="K52" s="3"/>
      <c r="L52" s="3"/>
      <c r="M52" s="3"/>
      <c r="N52" s="3"/>
      <c r="O52" s="3"/>
      <c r="P52" s="3"/>
      <c r="Q52" s="3"/>
      <c r="R52" s="3"/>
      <c r="S52" s="22">
        <v>1.8</v>
      </c>
      <c r="T52" s="22">
        <v>11.9</v>
      </c>
      <c r="U52" s="22">
        <v>0</v>
      </c>
      <c r="V52" s="22">
        <v>0</v>
      </c>
      <c r="W52" s="22">
        <v>0</v>
      </c>
      <c r="X52" s="22">
        <v>1</v>
      </c>
      <c r="Y52" s="22">
        <v>0</v>
      </c>
      <c r="Z52" s="22">
        <v>0</v>
      </c>
      <c r="AA52" s="22">
        <v>0</v>
      </c>
      <c r="AB52" s="22">
        <v>0.5</v>
      </c>
      <c r="AC52" s="22">
        <v>0.11421784</v>
      </c>
      <c r="AD52" s="22">
        <v>3.5</v>
      </c>
      <c r="AE52" s="22">
        <v>14.12</v>
      </c>
      <c r="AF52" s="22">
        <v>0</v>
      </c>
      <c r="AG52" s="22">
        <v>17.84</v>
      </c>
      <c r="AH52" s="22">
        <v>10</v>
      </c>
      <c r="AI52" s="22">
        <v>100</v>
      </c>
      <c r="AJ52" s="13"/>
      <c r="AK52" s="14">
        <v>0.1</v>
      </c>
      <c r="AL52" s="14">
        <v>0</v>
      </c>
      <c r="AM52" s="14">
        <v>0.9</v>
      </c>
      <c r="AN52" s="51">
        <v>0.99</v>
      </c>
      <c r="AO52" s="14">
        <v>0.5</v>
      </c>
      <c r="AP52" s="14">
        <v>0.5</v>
      </c>
      <c r="AQ52" s="14">
        <v>0.6</v>
      </c>
      <c r="AR52" s="14">
        <v>0.8</v>
      </c>
      <c r="AS52" s="48">
        <v>-0.6</v>
      </c>
      <c r="AT52" s="48">
        <v>-0.8</v>
      </c>
      <c r="AW52" s="13"/>
      <c r="AX52" s="43">
        <v>27.979999999999997</v>
      </c>
      <c r="AY52" s="13"/>
      <c r="AZ52" s="48">
        <v>0.05</v>
      </c>
      <c r="BA52" s="48">
        <v>0.99</v>
      </c>
      <c r="BB52" s="48">
        <v>0.5</v>
      </c>
      <c r="BC52" s="13"/>
      <c r="BD52" s="13"/>
      <c r="BE52" s="13"/>
      <c r="BF52" s="13"/>
      <c r="BG52" s="13"/>
      <c r="BH52" s="12">
        <f>BH51*$BB$41</f>
        <v>0.95858525599999989</v>
      </c>
      <c r="BI52" s="12">
        <f>BI51*$BB$41</f>
        <v>0.97219599999999995</v>
      </c>
      <c r="BJ52" s="12">
        <f>BJ51*$BB$41</f>
        <v>0.98599999999999999</v>
      </c>
      <c r="BK52" s="12">
        <v>1</v>
      </c>
      <c r="BL52" s="12">
        <v>0</v>
      </c>
      <c r="BM52" s="12">
        <v>0</v>
      </c>
      <c r="BZ52" s="13"/>
      <c r="CA52" s="11" t="s">
        <v>135</v>
      </c>
    </row>
    <row r="53" spans="1:92" x14ac:dyDescent="0.2">
      <c r="A53" s="3" t="s">
        <v>2</v>
      </c>
      <c r="B53" s="3" t="s">
        <v>5</v>
      </c>
      <c r="C53" s="3"/>
      <c r="D53" s="3"/>
      <c r="E53" s="3"/>
      <c r="F53" s="3"/>
      <c r="G53" s="3"/>
      <c r="H53" s="10"/>
      <c r="I53" s="3"/>
      <c r="J53" s="3"/>
      <c r="K53" s="3"/>
      <c r="L53" s="3"/>
      <c r="M53" s="3"/>
      <c r="N53" s="3"/>
      <c r="O53" s="3"/>
      <c r="P53" s="3"/>
      <c r="Q53" s="3"/>
      <c r="R53" s="3"/>
      <c r="S53" s="22">
        <v>2.7</v>
      </c>
      <c r="T53" s="22">
        <v>5.5</v>
      </c>
      <c r="U53" s="22">
        <v>0</v>
      </c>
      <c r="V53" s="22">
        <v>0</v>
      </c>
      <c r="W53" s="22">
        <v>0</v>
      </c>
      <c r="X53" s="22">
        <v>1</v>
      </c>
      <c r="Y53" s="22">
        <v>0</v>
      </c>
      <c r="Z53" s="22">
        <v>0</v>
      </c>
      <c r="AA53" s="22">
        <v>0</v>
      </c>
      <c r="AB53" s="22">
        <v>1</v>
      </c>
      <c r="AC53" s="22">
        <v>0.22843567000000001</v>
      </c>
      <c r="AD53" s="22">
        <v>0</v>
      </c>
      <c r="AE53" s="22">
        <v>0</v>
      </c>
      <c r="AF53" s="22">
        <v>0</v>
      </c>
      <c r="AG53" s="22">
        <v>17.84</v>
      </c>
      <c r="AH53" s="22">
        <v>10</v>
      </c>
      <c r="AI53" s="22">
        <v>100</v>
      </c>
      <c r="AJ53" s="13"/>
      <c r="AK53" s="14">
        <v>0.1</v>
      </c>
      <c r="AL53" s="14">
        <v>0</v>
      </c>
      <c r="AM53" s="14">
        <v>0.9</v>
      </c>
      <c r="AN53" s="51">
        <v>0.99</v>
      </c>
      <c r="AO53" s="14">
        <v>0.5</v>
      </c>
      <c r="AP53" s="14">
        <v>0.5</v>
      </c>
      <c r="AQ53" s="14">
        <v>0.6</v>
      </c>
      <c r="AR53" s="14">
        <v>0.8</v>
      </c>
      <c r="AS53" s="48">
        <v>-0.6</v>
      </c>
      <c r="AT53" s="48">
        <v>-0.8</v>
      </c>
      <c r="AW53" s="13"/>
      <c r="AX53" s="43">
        <v>10.14</v>
      </c>
      <c r="AY53" s="13"/>
      <c r="AZ53" s="48">
        <v>0.05</v>
      </c>
      <c r="BA53" s="48">
        <v>0.99</v>
      </c>
      <c r="BB53" s="48">
        <v>0.5</v>
      </c>
      <c r="BC53" s="13"/>
      <c r="BD53" s="13"/>
      <c r="BE53" s="13"/>
      <c r="BF53" s="13"/>
      <c r="BG53" s="13"/>
      <c r="BH53" s="12">
        <f>BH52*$BB$41</f>
        <v>0.94516506241599985</v>
      </c>
      <c r="BI53" s="12">
        <f>BI52*$BB$41</f>
        <v>0.95858525599999989</v>
      </c>
      <c r="BJ53" s="12">
        <f>BJ52*$BB$41</f>
        <v>0.97219599999999995</v>
      </c>
      <c r="BK53" s="12">
        <f>BK52*$BB$41</f>
        <v>0.98599999999999999</v>
      </c>
      <c r="BL53" s="12">
        <v>1</v>
      </c>
      <c r="BM53" s="12">
        <v>0</v>
      </c>
      <c r="BZ53" s="13"/>
      <c r="CA53" cm="1">
        <f t="array" ref="CA53:CF53">TRANSPOSE(BA57:BA62-_xlfn.ANCHORARRAY(AX49))</f>
        <v>59.9</v>
      </c>
      <c r="CB53">
        <v>59.9</v>
      </c>
      <c r="CC53">
        <v>70.8</v>
      </c>
      <c r="CD53">
        <v>71.02000000000001</v>
      </c>
      <c r="CE53">
        <v>88.86</v>
      </c>
      <c r="CF53">
        <v>94</v>
      </c>
    </row>
    <row r="54" spans="1:92" x14ac:dyDescent="0.2">
      <c r="A54" s="3" t="s">
        <v>2</v>
      </c>
      <c r="B54" s="3" t="s">
        <v>6</v>
      </c>
      <c r="C54" s="3"/>
      <c r="D54" s="3"/>
      <c r="E54" s="3"/>
      <c r="F54" s="3"/>
      <c r="G54" s="3"/>
      <c r="H54" s="10"/>
      <c r="I54" s="3"/>
      <c r="J54" s="3"/>
      <c r="K54" s="3"/>
      <c r="L54" s="3"/>
      <c r="M54" s="3"/>
      <c r="N54" s="3"/>
      <c r="O54" s="3"/>
      <c r="P54" s="3"/>
      <c r="Q54" s="3"/>
      <c r="R54" s="3"/>
      <c r="S54" s="22">
        <v>1.8</v>
      </c>
      <c r="T54" s="22">
        <v>12.1</v>
      </c>
      <c r="U54" s="22">
        <v>0</v>
      </c>
      <c r="V54" s="22">
        <v>0</v>
      </c>
      <c r="W54" s="22">
        <v>0</v>
      </c>
      <c r="X54" s="22">
        <v>2</v>
      </c>
      <c r="Y54" s="22">
        <v>0</v>
      </c>
      <c r="Z54" s="22">
        <v>0</v>
      </c>
      <c r="AA54" s="22">
        <v>0</v>
      </c>
      <c r="AB54" s="22">
        <v>2</v>
      </c>
      <c r="AC54" s="22">
        <v>0.45687135000000001</v>
      </c>
      <c r="AD54" s="22">
        <v>3.5</v>
      </c>
      <c r="AE54" s="22">
        <v>0</v>
      </c>
      <c r="AF54" s="22">
        <v>0</v>
      </c>
      <c r="AG54" s="22">
        <v>8.64</v>
      </c>
      <c r="AH54" s="22">
        <v>60</v>
      </c>
      <c r="AI54" s="22">
        <v>0</v>
      </c>
      <c r="AJ54" s="13"/>
      <c r="AK54" s="14">
        <v>0.1</v>
      </c>
      <c r="AL54" s="14">
        <v>0</v>
      </c>
      <c r="AM54" s="14">
        <v>0.9</v>
      </c>
      <c r="AN54" s="51">
        <v>0.99</v>
      </c>
      <c r="AO54" s="14">
        <v>0.5</v>
      </c>
      <c r="AP54" s="14">
        <v>0.5</v>
      </c>
      <c r="AQ54" s="14">
        <v>0.6</v>
      </c>
      <c r="AR54" s="14">
        <v>0.8</v>
      </c>
      <c r="AS54" s="48">
        <v>-0.6</v>
      </c>
      <c r="AT54" s="48">
        <v>-0.8</v>
      </c>
      <c r="AW54" s="13"/>
      <c r="AX54" s="43">
        <v>5</v>
      </c>
      <c r="AY54" s="13"/>
      <c r="AZ54" s="48">
        <v>0.05</v>
      </c>
      <c r="BA54" s="48">
        <v>0.99</v>
      </c>
      <c r="BB54" s="48">
        <v>0.5</v>
      </c>
      <c r="BC54" s="13"/>
      <c r="BD54" s="13"/>
      <c r="BE54" s="13"/>
      <c r="BF54" s="13"/>
      <c r="BG54" s="13"/>
      <c r="BH54" s="12">
        <f>BH53*$BB$41</f>
        <v>0.93193275154217581</v>
      </c>
      <c r="BI54" s="12">
        <f>BI53*$BB$41</f>
        <v>0.94516506241599985</v>
      </c>
      <c r="BJ54" s="12">
        <f>BJ53*$BB$41</f>
        <v>0.95858525599999989</v>
      </c>
      <c r="BK54" s="12">
        <f>BK53*$BB$41</f>
        <v>0.97219599999999995</v>
      </c>
      <c r="BL54" s="12">
        <f>BL53*$BB$41</f>
        <v>0.98599999999999999</v>
      </c>
      <c r="BM54" s="12">
        <v>1</v>
      </c>
      <c r="BZ54" s="13"/>
      <c r="CA54" s="11" t="s">
        <v>136</v>
      </c>
    </row>
    <row r="55" spans="1:92" x14ac:dyDescent="0.2">
      <c r="A55" s="3" t="s">
        <v>140</v>
      </c>
      <c r="B55" s="3" t="s">
        <v>141</v>
      </c>
      <c r="C55" s="3"/>
      <c r="D55" s="3"/>
      <c r="E55" s="3"/>
      <c r="F55" s="3"/>
      <c r="G55" s="3"/>
      <c r="H55" s="10"/>
      <c r="I55" s="3"/>
      <c r="J55" s="3"/>
      <c r="K55" s="3"/>
      <c r="L55" s="3"/>
      <c r="M55" s="3"/>
      <c r="N55" s="3"/>
      <c r="O55" s="3"/>
      <c r="P55" s="3"/>
      <c r="Q55" s="3"/>
      <c r="R55" s="3"/>
      <c r="S55" s="22">
        <v>0</v>
      </c>
      <c r="T55" s="22">
        <v>12.4</v>
      </c>
      <c r="U55" s="22">
        <v>0</v>
      </c>
      <c r="V55" s="22">
        <v>0</v>
      </c>
      <c r="W55" s="22">
        <v>0</v>
      </c>
      <c r="X55" s="22">
        <v>2</v>
      </c>
      <c r="Y55" s="22">
        <v>0</v>
      </c>
      <c r="Z55" s="22">
        <v>0</v>
      </c>
      <c r="AA55" s="22">
        <v>0</v>
      </c>
      <c r="AB55" s="22">
        <v>2</v>
      </c>
      <c r="AC55" s="22">
        <v>0.45687135000000001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</v>
      </c>
      <c r="AJ55" s="13"/>
      <c r="AQ55" s="14">
        <v>0</v>
      </c>
      <c r="AR55" s="14">
        <v>0</v>
      </c>
      <c r="AS55" s="48">
        <v>-0.6</v>
      </c>
      <c r="AT55" s="48">
        <v>-0.8</v>
      </c>
      <c r="BZ55" s="13"/>
      <c r="CA55" s="36" cm="1">
        <f t="array" ref="CA55:CF55">TRANSPOSE(_xlfn.ANCHORARRAY(AX49)-AZ57:AZ62)</f>
        <v>34.1</v>
      </c>
      <c r="CB55">
        <v>34.1</v>
      </c>
      <c r="CC55">
        <v>23.2</v>
      </c>
      <c r="CD55">
        <v>22.979999999999997</v>
      </c>
      <c r="CE55">
        <v>5.1400000000000006</v>
      </c>
      <c r="CF55">
        <v>0</v>
      </c>
    </row>
    <row r="56" spans="1:92" x14ac:dyDescent="0.2">
      <c r="S56" s="23" t="s">
        <v>69</v>
      </c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K56" s="23" t="s">
        <v>50</v>
      </c>
      <c r="AM56" s="11" t="s">
        <v>51</v>
      </c>
      <c r="AN56" s="11"/>
      <c r="AO56" s="11" t="s">
        <v>130</v>
      </c>
      <c r="AQ56" s="23" t="s">
        <v>52</v>
      </c>
      <c r="AR56" s="23"/>
      <c r="AS56" s="23" t="s">
        <v>53</v>
      </c>
      <c r="AT56" s="23"/>
      <c r="AZ56" s="23" t="s">
        <v>161</v>
      </c>
      <c r="BA56" s="23" t="s">
        <v>162</v>
      </c>
      <c r="BB56" s="23" t="s">
        <v>163</v>
      </c>
    </row>
    <row r="57" spans="1:92" x14ac:dyDescent="0.2">
      <c r="A57" s="3" t="s">
        <v>1</v>
      </c>
      <c r="B57" s="3" t="s">
        <v>4</v>
      </c>
      <c r="S57" s="33" cm="1">
        <f t="array" ref="S57:AI63">MMULT(S49:AI55,_xlfn.MUNIT(17)*S37:AI37)</f>
        <v>0</v>
      </c>
      <c r="T57" s="33">
        <v>1.3394084399999999</v>
      </c>
      <c r="U57" s="33">
        <v>0</v>
      </c>
      <c r="V57" s="33">
        <v>0</v>
      </c>
      <c r="W57" s="33">
        <v>0</v>
      </c>
      <c r="X57" s="33">
        <v>0</v>
      </c>
      <c r="Y57" s="33">
        <v>0</v>
      </c>
      <c r="Z57" s="33">
        <v>0</v>
      </c>
      <c r="AA57" s="33">
        <v>0</v>
      </c>
      <c r="AB57" s="33">
        <v>0</v>
      </c>
      <c r="AC57" s="33">
        <v>6.2819812000000003E-2</v>
      </c>
      <c r="AD57" s="33">
        <v>0</v>
      </c>
      <c r="AE57" s="33">
        <v>0</v>
      </c>
      <c r="AF57" s="33">
        <v>0</v>
      </c>
      <c r="AG57" s="33">
        <v>0</v>
      </c>
      <c r="AH57" s="33">
        <v>0</v>
      </c>
      <c r="AI57" s="33">
        <v>0</v>
      </c>
      <c r="AK57" s="33" cm="1">
        <f t="array" ref="AK57:AL62">AK49:AL54*$AW$87:$AX$87</f>
        <v>1.8</v>
      </c>
      <c r="AL57" s="33">
        <v>0</v>
      </c>
      <c r="AM57" s="33" cm="1">
        <f t="array" ref="AM57:AN62">AM49:AN54*$AW$87:$AX$87</f>
        <v>16.2</v>
      </c>
      <c r="AN57" s="33">
        <v>6.8970000000000002</v>
      </c>
      <c r="AO57" s="33" cm="1">
        <f t="array" ref="AO57:AP62">AO49:AP54*$AW$87:$AX$87</f>
        <v>9</v>
      </c>
      <c r="AP57" s="33">
        <v>3.4833333333333334</v>
      </c>
      <c r="AQ57" s="33" cm="1">
        <f t="array" ref="AQ57:AR63">AQ49:AR55*$AW$87:$AX$87</f>
        <v>10.799999999999999</v>
      </c>
      <c r="AR57" s="33">
        <v>5.5733333333333341</v>
      </c>
      <c r="AS57" s="33" cm="1">
        <f t="array" ref="AS57:AT63">AS49:AT55*$AW$87:$AX$87</f>
        <v>-10.799999999999999</v>
      </c>
      <c r="AT57" s="33">
        <v>-5.5733333333333341</v>
      </c>
      <c r="AZ57" s="33" cm="1">
        <f t="array" ref="AZ57:BB62">AZ49:BB54*AU87</f>
        <v>5</v>
      </c>
      <c r="BA57" s="33">
        <v>99</v>
      </c>
      <c r="BB57" s="33">
        <v>50</v>
      </c>
      <c r="CA57" s="11" t="s">
        <v>150</v>
      </c>
    </row>
    <row r="58" spans="1:92" x14ac:dyDescent="0.2">
      <c r="A58" s="3" t="s">
        <v>1</v>
      </c>
      <c r="B58" s="3" t="s">
        <v>5</v>
      </c>
      <c r="S58" s="33">
        <v>0</v>
      </c>
      <c r="T58" s="33">
        <v>1.12166667</v>
      </c>
      <c r="U58" s="33">
        <v>0</v>
      </c>
      <c r="V58" s="33">
        <v>0</v>
      </c>
      <c r="W58" s="33">
        <v>0</v>
      </c>
      <c r="X58" s="33">
        <v>0</v>
      </c>
      <c r="Y58" s="33">
        <v>0</v>
      </c>
      <c r="Z58" s="33">
        <v>0</v>
      </c>
      <c r="AA58" s="33">
        <v>0</v>
      </c>
      <c r="AB58" s="33">
        <v>0</v>
      </c>
      <c r="AC58" s="33">
        <v>0.12563961850000002</v>
      </c>
      <c r="AD58" s="33">
        <v>0</v>
      </c>
      <c r="AE58" s="33">
        <v>0</v>
      </c>
      <c r="AF58" s="33">
        <v>0</v>
      </c>
      <c r="AG58" s="33">
        <v>0</v>
      </c>
      <c r="AH58" s="33">
        <v>0</v>
      </c>
      <c r="AI58" s="33">
        <v>0</v>
      </c>
      <c r="AK58" s="33">
        <v>1.8</v>
      </c>
      <c r="AL58" s="33">
        <v>0</v>
      </c>
      <c r="AM58" s="33">
        <v>16.2</v>
      </c>
      <c r="AN58" s="33">
        <v>6.8970000000000002</v>
      </c>
      <c r="AO58" s="33">
        <v>9</v>
      </c>
      <c r="AP58" s="33">
        <v>3.4833333333333334</v>
      </c>
      <c r="AQ58" s="33">
        <v>10.799999999999999</v>
      </c>
      <c r="AR58" s="33">
        <v>5.5733333333333341</v>
      </c>
      <c r="AS58" s="33">
        <v>-10.799999999999999</v>
      </c>
      <c r="AT58" s="33">
        <v>-5.5733333333333341</v>
      </c>
      <c r="AZ58" s="33">
        <v>5</v>
      </c>
      <c r="BA58" s="33">
        <v>99</v>
      </c>
      <c r="BB58" s="33">
        <v>50</v>
      </c>
      <c r="BK58" s="13"/>
      <c r="BL58" s="13"/>
      <c r="CA58" s="36" cm="1">
        <f t="array" ref="CA58:CG59">TRANSPOSE(_xlfn.ANCHORARRAY(W73)-W49:X55)</f>
        <v>15.0141975</v>
      </c>
      <c r="CB58">
        <v>16.399999999999999</v>
      </c>
      <c r="CC58">
        <v>15</v>
      </c>
      <c r="CD58">
        <v>0</v>
      </c>
      <c r="CE58">
        <v>0</v>
      </c>
      <c r="CF58">
        <v>0</v>
      </c>
      <c r="CG58">
        <v>0</v>
      </c>
    </row>
    <row r="59" spans="1:92" x14ac:dyDescent="0.2">
      <c r="A59" s="3" t="s">
        <v>1</v>
      </c>
      <c r="B59" s="3" t="s">
        <v>6</v>
      </c>
      <c r="S59" s="33">
        <v>0</v>
      </c>
      <c r="T59" s="33">
        <v>1.8599999999999999</v>
      </c>
      <c r="U59" s="33">
        <v>0</v>
      </c>
      <c r="V59" s="33">
        <v>0</v>
      </c>
      <c r="W59" s="33">
        <v>0</v>
      </c>
      <c r="X59" s="33">
        <v>0</v>
      </c>
      <c r="Y59" s="33">
        <v>0</v>
      </c>
      <c r="Z59" s="33">
        <v>0</v>
      </c>
      <c r="AA59" s="33">
        <v>0</v>
      </c>
      <c r="AB59" s="33">
        <v>0</v>
      </c>
      <c r="AC59" s="33">
        <v>0.2512792425</v>
      </c>
      <c r="AD59" s="33">
        <v>0</v>
      </c>
      <c r="AE59" s="33">
        <v>0</v>
      </c>
      <c r="AF59" s="33">
        <v>0</v>
      </c>
      <c r="AG59" s="33">
        <v>0</v>
      </c>
      <c r="AH59" s="33">
        <v>0</v>
      </c>
      <c r="AI59" s="33">
        <v>0</v>
      </c>
      <c r="AK59" s="33">
        <v>1.8</v>
      </c>
      <c r="AL59" s="33">
        <v>0</v>
      </c>
      <c r="AM59" s="33">
        <v>16.2</v>
      </c>
      <c r="AN59" s="33">
        <v>6.8970000000000002</v>
      </c>
      <c r="AO59" s="33">
        <v>9</v>
      </c>
      <c r="AP59" s="33">
        <v>3.4833333333333334</v>
      </c>
      <c r="AQ59" s="33">
        <v>10.799999999999999</v>
      </c>
      <c r="AR59" s="33">
        <v>5.5733333333333341</v>
      </c>
      <c r="AS59" s="33">
        <v>-10.799999999999999</v>
      </c>
      <c r="AT59" s="33">
        <v>-5.5733333333333341</v>
      </c>
      <c r="AZ59" s="33">
        <v>5</v>
      </c>
      <c r="BA59" s="33">
        <v>99</v>
      </c>
      <c r="BB59" s="33">
        <v>50</v>
      </c>
      <c r="BL59" s="13"/>
      <c r="CA59">
        <v>0</v>
      </c>
      <c r="CB59">
        <v>0</v>
      </c>
      <c r="CC59">
        <v>0</v>
      </c>
      <c r="CD59">
        <v>29</v>
      </c>
      <c r="CE59">
        <v>29</v>
      </c>
      <c r="CF59">
        <v>28</v>
      </c>
      <c r="CG59">
        <v>28</v>
      </c>
    </row>
    <row r="60" spans="1:92" x14ac:dyDescent="0.2">
      <c r="A60" s="3" t="s">
        <v>2</v>
      </c>
      <c r="B60" s="3" t="s">
        <v>4</v>
      </c>
      <c r="S60" s="33">
        <v>0</v>
      </c>
      <c r="T60" s="33">
        <v>1.7849999999999999</v>
      </c>
      <c r="U60" s="33">
        <v>0</v>
      </c>
      <c r="V60" s="33">
        <v>0</v>
      </c>
      <c r="W60" s="33">
        <v>0</v>
      </c>
      <c r="X60" s="33">
        <v>0</v>
      </c>
      <c r="Y60" s="33">
        <v>0</v>
      </c>
      <c r="Z60" s="33">
        <v>0</v>
      </c>
      <c r="AA60" s="33">
        <v>0</v>
      </c>
      <c r="AB60" s="33">
        <v>0</v>
      </c>
      <c r="AC60" s="33">
        <v>6.2819812000000003E-2</v>
      </c>
      <c r="AD60" s="33">
        <v>0</v>
      </c>
      <c r="AE60" s="33">
        <v>7.06</v>
      </c>
      <c r="AF60" s="33">
        <v>0</v>
      </c>
      <c r="AG60" s="33">
        <v>0</v>
      </c>
      <c r="AH60" s="33">
        <v>0</v>
      </c>
      <c r="AI60" s="33">
        <v>0</v>
      </c>
      <c r="AK60" s="33">
        <v>1.8</v>
      </c>
      <c r="AL60" s="33">
        <v>0</v>
      </c>
      <c r="AM60" s="33">
        <v>16.2</v>
      </c>
      <c r="AN60" s="33">
        <v>6.8970000000000002</v>
      </c>
      <c r="AO60" s="33">
        <v>9</v>
      </c>
      <c r="AP60" s="33">
        <v>3.4833333333333334</v>
      </c>
      <c r="AQ60" s="33">
        <v>10.799999999999999</v>
      </c>
      <c r="AR60" s="33">
        <v>5.5733333333333341</v>
      </c>
      <c r="AS60" s="33">
        <v>-10.799999999999999</v>
      </c>
      <c r="AT60" s="33">
        <v>-5.5733333333333341</v>
      </c>
      <c r="AZ60" s="33">
        <v>5</v>
      </c>
      <c r="BA60" s="33">
        <v>99</v>
      </c>
      <c r="BB60" s="33">
        <v>50</v>
      </c>
      <c r="BL60" s="13"/>
    </row>
    <row r="61" spans="1:92" x14ac:dyDescent="0.2">
      <c r="A61" s="3" t="s">
        <v>2</v>
      </c>
      <c r="B61" s="3" t="s">
        <v>5</v>
      </c>
      <c r="J61" s="57" t="s">
        <v>138</v>
      </c>
      <c r="K61" s="57"/>
      <c r="L61" s="57"/>
      <c r="M61" s="57"/>
      <c r="N61" s="57"/>
      <c r="O61" s="57"/>
      <c r="P61" s="57"/>
      <c r="Q61" s="57"/>
      <c r="R61" s="57"/>
      <c r="S61" s="33">
        <v>0</v>
      </c>
      <c r="T61" s="33">
        <v>0.82499999999999996</v>
      </c>
      <c r="U61" s="33">
        <v>0</v>
      </c>
      <c r="V61" s="33">
        <v>0</v>
      </c>
      <c r="W61" s="33">
        <v>0</v>
      </c>
      <c r="X61" s="33">
        <v>0</v>
      </c>
      <c r="Y61" s="33">
        <v>0</v>
      </c>
      <c r="Z61" s="33">
        <v>0</v>
      </c>
      <c r="AA61" s="33">
        <v>0</v>
      </c>
      <c r="AB61" s="33">
        <v>0</v>
      </c>
      <c r="AC61" s="33">
        <v>0.12563961850000002</v>
      </c>
      <c r="AD61" s="33">
        <v>0</v>
      </c>
      <c r="AE61" s="33">
        <v>0</v>
      </c>
      <c r="AF61" s="33">
        <v>0</v>
      </c>
      <c r="AG61" s="33">
        <v>0</v>
      </c>
      <c r="AH61" s="33">
        <v>0</v>
      </c>
      <c r="AI61" s="33">
        <v>0</v>
      </c>
      <c r="AK61" s="33">
        <v>1.8</v>
      </c>
      <c r="AL61" s="33">
        <v>0</v>
      </c>
      <c r="AM61" s="33">
        <v>16.2</v>
      </c>
      <c r="AN61" s="33">
        <v>6.8970000000000002</v>
      </c>
      <c r="AO61" s="33">
        <v>9</v>
      </c>
      <c r="AP61" s="33">
        <v>3.4833333333333334</v>
      </c>
      <c r="AQ61" s="33">
        <v>10.799999999999999</v>
      </c>
      <c r="AR61" s="33">
        <v>5.5733333333333341</v>
      </c>
      <c r="AS61" s="33">
        <v>-10.799999999999999</v>
      </c>
      <c r="AT61" s="33">
        <v>-5.5733333333333341</v>
      </c>
      <c r="AZ61" s="33">
        <v>5</v>
      </c>
      <c r="BA61" s="33">
        <v>99</v>
      </c>
      <c r="BB61" s="33">
        <v>50</v>
      </c>
      <c r="BL61" s="13"/>
      <c r="CA61" t="s">
        <v>203</v>
      </c>
    </row>
    <row r="62" spans="1:92" x14ac:dyDescent="0.2">
      <c r="A62" s="3" t="s">
        <v>2</v>
      </c>
      <c r="B62" s="3" t="s">
        <v>6</v>
      </c>
      <c r="C62" s="3"/>
      <c r="D62" s="3"/>
      <c r="E62" s="3"/>
      <c r="F62" s="3"/>
      <c r="G62" s="3"/>
      <c r="H62" s="10"/>
      <c r="I62" t="s">
        <v>1</v>
      </c>
      <c r="J62" t="s">
        <v>2</v>
      </c>
      <c r="K62" t="s">
        <v>140</v>
      </c>
      <c r="L62" s="3"/>
      <c r="M62" s="3"/>
      <c r="N62" s="3"/>
      <c r="O62" s="3"/>
      <c r="P62" s="3"/>
      <c r="Q62" s="3"/>
      <c r="R62" s="3"/>
      <c r="S62" s="33">
        <v>0</v>
      </c>
      <c r="T62" s="33">
        <v>1.8149999999999999</v>
      </c>
      <c r="U62" s="33">
        <v>0</v>
      </c>
      <c r="V62" s="33">
        <v>0</v>
      </c>
      <c r="W62" s="33">
        <v>0</v>
      </c>
      <c r="X62" s="33">
        <v>0</v>
      </c>
      <c r="Y62" s="33">
        <v>0</v>
      </c>
      <c r="Z62" s="33">
        <v>0</v>
      </c>
      <c r="AA62" s="33">
        <v>0</v>
      </c>
      <c r="AB62" s="33">
        <v>0</v>
      </c>
      <c r="AC62" s="33">
        <v>0.2512792425</v>
      </c>
      <c r="AD62" s="33">
        <v>0</v>
      </c>
      <c r="AE62" s="33">
        <v>0</v>
      </c>
      <c r="AF62" s="33">
        <v>0</v>
      </c>
      <c r="AG62" s="33">
        <v>0</v>
      </c>
      <c r="AH62" s="33">
        <v>0</v>
      </c>
      <c r="AI62" s="33">
        <v>0</v>
      </c>
      <c r="AK62" s="34">
        <v>1.8</v>
      </c>
      <c r="AL62" s="33">
        <v>0</v>
      </c>
      <c r="AM62" s="34">
        <v>16.2</v>
      </c>
      <c r="AN62" s="34">
        <v>6.8970000000000002</v>
      </c>
      <c r="AO62" s="34">
        <v>9</v>
      </c>
      <c r="AP62" s="34">
        <v>3.4833333333333334</v>
      </c>
      <c r="AQ62" s="34">
        <v>10.799999999999999</v>
      </c>
      <c r="AR62" s="34">
        <v>5.5733333333333341</v>
      </c>
      <c r="AS62" s="34">
        <v>-10.799999999999999</v>
      </c>
      <c r="AT62" s="34">
        <v>-5.5733333333333341</v>
      </c>
      <c r="AW62" s="13"/>
      <c r="AX62" s="13"/>
      <c r="AZ62" s="33">
        <v>5</v>
      </c>
      <c r="BA62" s="33">
        <v>99</v>
      </c>
      <c r="BB62" s="33">
        <v>50</v>
      </c>
      <c r="BL62" s="13"/>
      <c r="BZ62" s="13" t="s">
        <v>204</v>
      </c>
      <c r="CA62" s="13" cm="1">
        <f t="array" ref="CA62:CN62">AK93:AX93*10000-_xlfn.ANCHORARRAY(AK87)</f>
        <v>-9</v>
      </c>
      <c r="CB62">
        <v>-10.7</v>
      </c>
      <c r="CC62">
        <v>-30</v>
      </c>
      <c r="CD62">
        <v>-100</v>
      </c>
      <c r="CE62">
        <v>0</v>
      </c>
      <c r="CF62">
        <v>-11</v>
      </c>
      <c r="CG62">
        <v>-58</v>
      </c>
      <c r="CH62">
        <v>-3.5</v>
      </c>
      <c r="CI62">
        <v>-22</v>
      </c>
      <c r="CJ62">
        <v>-60</v>
      </c>
      <c r="CK62">
        <v>-100</v>
      </c>
      <c r="CL62">
        <v>-160</v>
      </c>
      <c r="CM62">
        <v>-18</v>
      </c>
      <c r="CN62">
        <v>-6.9666666666666668</v>
      </c>
    </row>
    <row r="63" spans="1:92" x14ac:dyDescent="0.2">
      <c r="A63" s="3" t="s">
        <v>140</v>
      </c>
      <c r="B63" s="3" t="s">
        <v>141</v>
      </c>
      <c r="C63" s="3"/>
      <c r="D63" s="3"/>
      <c r="E63" s="3"/>
      <c r="F63" s="3"/>
      <c r="G63" s="3"/>
      <c r="H63" s="10"/>
      <c r="I63" s="14">
        <v>190</v>
      </c>
      <c r="J63" s="56">
        <f>365-I63</f>
        <v>175</v>
      </c>
      <c r="K63" s="56">
        <v>0</v>
      </c>
      <c r="L63" s="3"/>
      <c r="M63" s="3"/>
      <c r="N63" s="3"/>
      <c r="O63" s="3"/>
      <c r="P63" s="3"/>
      <c r="Q63" s="3"/>
      <c r="R63" s="3"/>
      <c r="S63">
        <v>0</v>
      </c>
      <c r="T63">
        <v>1.8599999999999999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0.2512792425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Q63">
        <v>0</v>
      </c>
      <c r="AR63">
        <v>0</v>
      </c>
      <c r="AS63">
        <v>-10.799999999999999</v>
      </c>
      <c r="AT63">
        <v>-5.5733333333333341</v>
      </c>
      <c r="AW63" s="13"/>
      <c r="AX63" s="13"/>
      <c r="BL63" s="13"/>
      <c r="BZ63" s="13" t="s">
        <v>204</v>
      </c>
      <c r="CA63" s="13" cm="1">
        <f t="array" ref="CA63:CN63">_xlfn.ANCHORARRAY(AK87)-AK93:AX93</f>
        <v>9</v>
      </c>
      <c r="CB63">
        <v>10.7</v>
      </c>
      <c r="CC63">
        <v>30</v>
      </c>
      <c r="CD63">
        <v>100</v>
      </c>
      <c r="CE63">
        <v>0</v>
      </c>
      <c r="CF63">
        <v>11</v>
      </c>
      <c r="CG63">
        <v>58</v>
      </c>
      <c r="CH63">
        <v>3.5</v>
      </c>
      <c r="CI63">
        <v>22</v>
      </c>
      <c r="CJ63">
        <v>60</v>
      </c>
      <c r="CK63">
        <v>100</v>
      </c>
      <c r="CL63">
        <v>160</v>
      </c>
      <c r="CM63">
        <v>18</v>
      </c>
      <c r="CN63">
        <v>6.9666666666666668</v>
      </c>
    </row>
    <row r="64" spans="1:92" x14ac:dyDescent="0.2">
      <c r="I64" s="13"/>
      <c r="J64" s="13"/>
      <c r="AK64" s="11" t="s">
        <v>97</v>
      </c>
      <c r="BL64" s="13"/>
    </row>
    <row r="65" spans="1:80" x14ac:dyDescent="0.2">
      <c r="A65" s="3" t="s">
        <v>1</v>
      </c>
      <c r="B65" s="3" t="s">
        <v>4</v>
      </c>
      <c r="C65" s="3"/>
      <c r="D65" s="3"/>
      <c r="E65" s="3"/>
      <c r="F65" s="3"/>
      <c r="G65" s="3"/>
      <c r="H65" s="10"/>
      <c r="I65" s="13"/>
      <c r="J65" s="13"/>
      <c r="L65" s="3"/>
      <c r="M65" s="3"/>
      <c r="N65" s="3"/>
      <c r="O65" s="3"/>
      <c r="P65" s="3"/>
      <c r="Q65" s="3"/>
      <c r="R65" s="3"/>
      <c r="W65" s="14">
        <v>0.7</v>
      </c>
      <c r="X65" s="14">
        <v>0</v>
      </c>
      <c r="AK65" s="33" cm="1">
        <f t="array" ref="AK65:AV71">MMULT(AK41:AV47,_xlfn.MUNIT(12)*AK87:AV87)</f>
        <v>0.9</v>
      </c>
      <c r="AL65" s="34">
        <v>10.7</v>
      </c>
      <c r="AM65" s="34">
        <v>30</v>
      </c>
      <c r="AN65" s="34">
        <v>100</v>
      </c>
      <c r="AO65" s="34">
        <v>0</v>
      </c>
      <c r="AP65" s="34">
        <v>11</v>
      </c>
      <c r="AQ65" s="34">
        <v>58</v>
      </c>
      <c r="AR65" s="34">
        <v>3.5</v>
      </c>
      <c r="AS65" s="34">
        <v>22</v>
      </c>
      <c r="AT65" s="34">
        <v>60</v>
      </c>
      <c r="AU65" s="34">
        <v>199</v>
      </c>
      <c r="AV65" s="34">
        <v>160</v>
      </c>
      <c r="BZ65" s="13"/>
      <c r="CA65" s="13" t="s">
        <v>210</v>
      </c>
      <c r="CB65" t="s">
        <v>211</v>
      </c>
    </row>
    <row r="66" spans="1:80" x14ac:dyDescent="0.2">
      <c r="A66" s="3" t="s">
        <v>1</v>
      </c>
      <c r="B66" s="3" t="s">
        <v>5</v>
      </c>
      <c r="C66" s="3"/>
      <c r="D66" s="3"/>
      <c r="E66" s="3"/>
      <c r="F66" s="3"/>
      <c r="G66" s="3"/>
      <c r="H66" s="10"/>
      <c r="I66" t="s">
        <v>139</v>
      </c>
      <c r="L66" s="3"/>
      <c r="M66" s="3"/>
      <c r="N66" s="3"/>
      <c r="O66" s="3"/>
      <c r="P66" s="3"/>
      <c r="Q66" s="3"/>
      <c r="R66" s="3"/>
      <c r="W66" s="14">
        <v>0.7</v>
      </c>
      <c r="X66" s="14">
        <v>0</v>
      </c>
      <c r="AK66" s="34">
        <v>1.8</v>
      </c>
      <c r="AL66" s="34">
        <v>10.7</v>
      </c>
      <c r="AM66" s="34">
        <v>30</v>
      </c>
      <c r="AN66" s="34">
        <v>100</v>
      </c>
      <c r="AO66" s="34">
        <v>0</v>
      </c>
      <c r="AP66" s="34">
        <v>11</v>
      </c>
      <c r="AQ66" s="34">
        <v>58</v>
      </c>
      <c r="AR66" s="34">
        <v>0</v>
      </c>
      <c r="AS66" s="34">
        <v>22</v>
      </c>
      <c r="AT66" s="34">
        <v>60</v>
      </c>
      <c r="AU66" s="34">
        <v>199</v>
      </c>
      <c r="AV66" s="34">
        <v>160</v>
      </c>
      <c r="BZ66" s="13"/>
      <c r="CA66" s="13">
        <f>J13-J11</f>
        <v>-2816.3838865449998</v>
      </c>
      <c r="CB66" s="36">
        <f>K13-K11</f>
        <v>9360</v>
      </c>
    </row>
    <row r="67" spans="1:80" x14ac:dyDescent="0.2">
      <c r="A67" s="3" t="s">
        <v>1</v>
      </c>
      <c r="B67" s="3" t="s">
        <v>6</v>
      </c>
      <c r="C67" s="3"/>
      <c r="D67" s="3"/>
      <c r="E67" s="3"/>
      <c r="F67" s="3"/>
      <c r="G67" s="3"/>
      <c r="H67" s="10"/>
      <c r="I67" s="12">
        <v>1</v>
      </c>
      <c r="J67" s="12">
        <v>0</v>
      </c>
      <c r="K67" s="12">
        <v>0</v>
      </c>
      <c r="L67" s="3"/>
      <c r="M67" s="3"/>
      <c r="N67" s="3"/>
      <c r="O67" s="3"/>
      <c r="P67" s="3"/>
      <c r="Q67" s="3"/>
      <c r="R67" s="3"/>
      <c r="W67" s="14">
        <v>0.7</v>
      </c>
      <c r="X67" s="14">
        <v>0</v>
      </c>
      <c r="AK67" s="34">
        <v>0.9</v>
      </c>
      <c r="AL67" s="34">
        <v>10.7</v>
      </c>
      <c r="AM67" s="34">
        <v>30</v>
      </c>
      <c r="AN67" s="34">
        <v>100</v>
      </c>
      <c r="AO67" s="34">
        <v>0</v>
      </c>
      <c r="AP67" s="34">
        <v>11</v>
      </c>
      <c r="AQ67" s="34">
        <v>58</v>
      </c>
      <c r="AR67" s="34">
        <v>3.5</v>
      </c>
      <c r="AS67" s="34">
        <v>22</v>
      </c>
      <c r="AT67" s="34">
        <v>60</v>
      </c>
      <c r="AU67" s="34">
        <v>199</v>
      </c>
      <c r="AV67" s="34">
        <v>160</v>
      </c>
      <c r="BS67" s="11"/>
      <c r="BZ67" s="13"/>
      <c r="CA67" s="13"/>
    </row>
    <row r="68" spans="1:80" x14ac:dyDescent="0.2">
      <c r="A68" s="3" t="s">
        <v>2</v>
      </c>
      <c r="B68" s="3" t="s">
        <v>4</v>
      </c>
      <c r="C68" s="3"/>
      <c r="D68" s="3"/>
      <c r="E68" s="3"/>
      <c r="F68" s="3"/>
      <c r="G68" s="3"/>
      <c r="H68" s="10"/>
      <c r="I68" s="12">
        <v>1</v>
      </c>
      <c r="J68" s="12">
        <v>0</v>
      </c>
      <c r="K68" s="12">
        <v>0</v>
      </c>
      <c r="L68" s="3"/>
      <c r="M68" s="3"/>
      <c r="N68" s="3"/>
      <c r="O68" s="3"/>
      <c r="P68" s="3"/>
      <c r="Q68" s="3"/>
      <c r="R68" s="3"/>
      <c r="W68" s="14">
        <v>0</v>
      </c>
      <c r="X68" s="14">
        <v>1</v>
      </c>
      <c r="AK68" s="34">
        <v>1.8</v>
      </c>
      <c r="AL68" s="34">
        <v>10.7</v>
      </c>
      <c r="AM68" s="34">
        <v>30</v>
      </c>
      <c r="AN68" s="34">
        <v>100</v>
      </c>
      <c r="AO68" s="34">
        <v>0</v>
      </c>
      <c r="AP68" s="34">
        <v>11</v>
      </c>
      <c r="AQ68" s="34">
        <v>58</v>
      </c>
      <c r="AR68" s="34">
        <v>3.5</v>
      </c>
      <c r="AS68" s="34">
        <v>22</v>
      </c>
      <c r="AT68" s="34">
        <v>60</v>
      </c>
      <c r="AU68" s="34">
        <v>199</v>
      </c>
      <c r="AV68" s="34">
        <v>160</v>
      </c>
      <c r="BZ68" s="13"/>
      <c r="CA68" s="13"/>
    </row>
    <row r="69" spans="1:80" x14ac:dyDescent="0.2">
      <c r="A69" s="3" t="s">
        <v>2</v>
      </c>
      <c r="B69" s="3" t="s">
        <v>5</v>
      </c>
      <c r="C69" s="3"/>
      <c r="D69" s="3"/>
      <c r="E69" s="3"/>
      <c r="F69" s="3"/>
      <c r="G69" s="3"/>
      <c r="H69" s="10"/>
      <c r="I69" s="12">
        <v>1</v>
      </c>
      <c r="J69" s="12">
        <v>0</v>
      </c>
      <c r="K69" s="12">
        <v>0</v>
      </c>
      <c r="L69" s="3"/>
      <c r="M69" s="3"/>
      <c r="N69" s="3"/>
      <c r="O69" s="3"/>
      <c r="P69" s="3"/>
      <c r="Q69" s="3"/>
      <c r="R69" s="3"/>
      <c r="W69" s="14">
        <v>0</v>
      </c>
      <c r="X69" s="14">
        <v>1</v>
      </c>
      <c r="AK69" s="34">
        <v>2.6999999999999997</v>
      </c>
      <c r="AL69" s="34">
        <v>10.7</v>
      </c>
      <c r="AM69" s="34">
        <v>30</v>
      </c>
      <c r="AN69" s="34">
        <v>100</v>
      </c>
      <c r="AO69" s="34">
        <v>0</v>
      </c>
      <c r="AP69" s="34">
        <v>11</v>
      </c>
      <c r="AQ69" s="34">
        <v>58</v>
      </c>
      <c r="AR69" s="34">
        <v>0</v>
      </c>
      <c r="AS69" s="34">
        <v>22</v>
      </c>
      <c r="AT69" s="34">
        <v>60</v>
      </c>
      <c r="AU69" s="34">
        <v>199</v>
      </c>
      <c r="AV69" s="34">
        <v>160</v>
      </c>
      <c r="BM69" s="13"/>
      <c r="BN69" s="13"/>
      <c r="BO69" s="13"/>
      <c r="BP69" s="13"/>
      <c r="BR69" s="13"/>
      <c r="BS69" s="13"/>
      <c r="BZ69" s="13"/>
      <c r="CA69" s="13"/>
    </row>
    <row r="70" spans="1:80" x14ac:dyDescent="0.2">
      <c r="A70" s="3" t="s">
        <v>2</v>
      </c>
      <c r="B70" s="3" t="s">
        <v>6</v>
      </c>
      <c r="C70" s="3"/>
      <c r="D70" s="3"/>
      <c r="E70" s="3"/>
      <c r="F70" s="3"/>
      <c r="G70" s="3"/>
      <c r="H70" s="10"/>
      <c r="I70" s="12">
        <v>0</v>
      </c>
      <c r="J70" s="12">
        <v>1</v>
      </c>
      <c r="K70" s="12">
        <v>0</v>
      </c>
      <c r="L70" s="3"/>
      <c r="M70" s="3"/>
      <c r="N70" s="3"/>
      <c r="O70" s="3"/>
      <c r="P70" s="3"/>
      <c r="Q70" s="3"/>
      <c r="R70" s="3"/>
      <c r="W70" s="14">
        <v>0</v>
      </c>
      <c r="X70" s="14">
        <v>1</v>
      </c>
      <c r="AK70" s="34">
        <v>1.8</v>
      </c>
      <c r="AL70" s="34">
        <v>10.7</v>
      </c>
      <c r="AM70" s="34">
        <v>30</v>
      </c>
      <c r="AN70" s="34">
        <v>100</v>
      </c>
      <c r="AO70" s="34">
        <v>0</v>
      </c>
      <c r="AP70" s="34">
        <v>11</v>
      </c>
      <c r="AQ70" s="34">
        <v>58</v>
      </c>
      <c r="AR70" s="34">
        <v>3.5</v>
      </c>
      <c r="AS70" s="34">
        <v>22</v>
      </c>
      <c r="AT70" s="34">
        <v>60</v>
      </c>
      <c r="AU70" s="34">
        <v>199</v>
      </c>
      <c r="AV70" s="34">
        <v>160</v>
      </c>
      <c r="BM70" s="13"/>
      <c r="BN70" s="13"/>
      <c r="BO70" s="13"/>
      <c r="BP70" s="13"/>
      <c r="BR70" s="13"/>
      <c r="BS70" s="13"/>
      <c r="BZ70" s="13"/>
      <c r="CA70" s="13"/>
    </row>
    <row r="71" spans="1:80" x14ac:dyDescent="0.2">
      <c r="A71" s="3" t="s">
        <v>140</v>
      </c>
      <c r="B71" s="3" t="s">
        <v>141</v>
      </c>
      <c r="C71" s="3"/>
      <c r="D71" s="3"/>
      <c r="E71" s="3"/>
      <c r="F71" s="3"/>
      <c r="G71" s="3"/>
      <c r="H71" s="10"/>
      <c r="I71" s="12">
        <v>0</v>
      </c>
      <c r="J71" s="12">
        <v>1</v>
      </c>
      <c r="K71" s="12">
        <v>0</v>
      </c>
      <c r="L71" s="3"/>
      <c r="M71" s="3"/>
      <c r="N71" s="3"/>
      <c r="O71" s="3"/>
      <c r="P71" s="3"/>
      <c r="Q71" s="3"/>
      <c r="R71" s="3"/>
      <c r="W71" s="14">
        <v>0</v>
      </c>
      <c r="X71" s="14">
        <v>1</v>
      </c>
      <c r="AK71" s="34">
        <v>0</v>
      </c>
      <c r="AL71" s="34">
        <v>10.7</v>
      </c>
      <c r="AM71" s="34">
        <v>30</v>
      </c>
      <c r="AN71" s="34">
        <v>100</v>
      </c>
      <c r="AO71" s="34">
        <v>0</v>
      </c>
      <c r="AP71" s="34">
        <v>11</v>
      </c>
      <c r="AQ71" s="34">
        <v>58</v>
      </c>
      <c r="AR71" s="34">
        <v>0</v>
      </c>
      <c r="AS71" s="34">
        <v>0</v>
      </c>
      <c r="AT71" s="34">
        <v>0</v>
      </c>
      <c r="AU71" s="34">
        <v>0</v>
      </c>
      <c r="AV71" s="34">
        <v>0</v>
      </c>
      <c r="BM71" s="13"/>
      <c r="BN71" s="13"/>
      <c r="BO71" s="13"/>
      <c r="BP71" s="13"/>
      <c r="BR71" s="13"/>
      <c r="BS71" s="13"/>
      <c r="BZ71" s="13"/>
      <c r="CA71" s="13"/>
    </row>
    <row r="72" spans="1:80" x14ac:dyDescent="0.2">
      <c r="D72" s="3"/>
      <c r="E72" s="3"/>
      <c r="F72" s="3"/>
      <c r="G72" s="3"/>
      <c r="H72" s="10"/>
      <c r="I72" s="12">
        <v>0</v>
      </c>
      <c r="J72" s="12">
        <v>1</v>
      </c>
      <c r="K72" s="12">
        <v>0</v>
      </c>
      <c r="L72" s="3"/>
      <c r="M72" s="3"/>
      <c r="N72" s="3"/>
      <c r="O72" s="3"/>
      <c r="P72" s="3"/>
      <c r="Q72" s="3"/>
      <c r="R72" s="3"/>
      <c r="S72" s="11" t="s">
        <v>147</v>
      </c>
      <c r="AK72" t="s">
        <v>88</v>
      </c>
      <c r="BS72" s="13"/>
      <c r="BZ72" s="13"/>
      <c r="CA72" s="13"/>
    </row>
    <row r="73" spans="1:80" x14ac:dyDescent="0.2">
      <c r="A73" s="3" t="s">
        <v>1</v>
      </c>
      <c r="B73" s="3" t="s">
        <v>4</v>
      </c>
      <c r="C73" s="3"/>
      <c r="D73" s="3"/>
      <c r="E73" s="3"/>
      <c r="F73" s="3"/>
      <c r="G73" s="3"/>
      <c r="H73" s="10"/>
      <c r="I73" s="12">
        <v>0</v>
      </c>
      <c r="J73" s="12">
        <v>0</v>
      </c>
      <c r="K73" s="12">
        <v>1</v>
      </c>
      <c r="L73" s="3"/>
      <c r="M73" s="3"/>
      <c r="N73" s="3"/>
      <c r="O73" s="3"/>
      <c r="P73" s="3"/>
      <c r="Q73" s="3"/>
      <c r="R73" s="3"/>
      <c r="W73" s="59" cm="1">
        <f t="array" ref="W73:X79">W65:X71*W87:X87</f>
        <v>21</v>
      </c>
      <c r="X73" s="34">
        <v>0</v>
      </c>
      <c r="AK73" s="40" cm="1">
        <f t="array" ref="AK73:AX79">MMULT(S49:AI55,AK19:AX35)</f>
        <v>0.9</v>
      </c>
      <c r="AL73" s="24">
        <v>8.9293896000000004</v>
      </c>
      <c r="AM73" s="24">
        <v>5.9858025000000001</v>
      </c>
      <c r="AN73" s="24">
        <v>5</v>
      </c>
      <c r="AO73" s="24">
        <v>0</v>
      </c>
      <c r="AP73" s="24">
        <v>0.5</v>
      </c>
      <c r="AQ73" s="24">
        <v>0.11421784</v>
      </c>
      <c r="AR73" s="24">
        <v>3.5</v>
      </c>
      <c r="AS73" s="24">
        <v>0</v>
      </c>
      <c r="AT73" s="24">
        <v>0</v>
      </c>
      <c r="AU73" s="24">
        <v>14.4</v>
      </c>
      <c r="AV73" s="24">
        <v>100</v>
      </c>
      <c r="AW73" s="24">
        <v>5.3333332999999996</v>
      </c>
      <c r="AX73" s="25">
        <v>1.0141975000000001</v>
      </c>
      <c r="BT73" s="13"/>
      <c r="BU73" s="13"/>
      <c r="BV73" s="13"/>
      <c r="BW73" s="13"/>
      <c r="BX73" s="13"/>
      <c r="BY73" s="13"/>
      <c r="BZ73" s="13"/>
      <c r="CA73" s="13"/>
    </row>
    <row r="74" spans="1:80" x14ac:dyDescent="0.2">
      <c r="A74" s="3" t="s">
        <v>1</v>
      </c>
      <c r="B74" s="3" t="s">
        <v>5</v>
      </c>
      <c r="C74" s="3"/>
      <c r="D74" s="3"/>
      <c r="E74" s="3"/>
      <c r="F74" s="3"/>
      <c r="G74" s="3"/>
      <c r="H74" s="10"/>
      <c r="I74" s="3"/>
      <c r="J74" s="3"/>
      <c r="K74" s="3"/>
      <c r="L74" s="3"/>
      <c r="M74" s="3"/>
      <c r="N74" s="3"/>
      <c r="O74" s="3"/>
      <c r="P74" s="3"/>
      <c r="Q74" s="3"/>
      <c r="R74" s="3"/>
      <c r="W74" s="34">
        <v>21</v>
      </c>
      <c r="X74" s="34">
        <v>0</v>
      </c>
      <c r="AK74" s="26">
        <v>1.8</v>
      </c>
      <c r="AL74">
        <v>7.4777778000000001</v>
      </c>
      <c r="AM74">
        <v>4.5999999999999996</v>
      </c>
      <c r="AN74">
        <v>3</v>
      </c>
      <c r="AO74">
        <v>0</v>
      </c>
      <c r="AP74">
        <v>1</v>
      </c>
      <c r="AQ74">
        <v>0.22843567000000001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27">
        <v>0</v>
      </c>
      <c r="BT74" s="13"/>
      <c r="BU74" s="13"/>
      <c r="BV74" s="13"/>
      <c r="BW74" s="13"/>
      <c r="BX74" s="13"/>
      <c r="BY74" s="13"/>
      <c r="BZ74" s="13"/>
      <c r="CA74" s="13"/>
    </row>
    <row r="75" spans="1:80" x14ac:dyDescent="0.2">
      <c r="A75" s="3" t="s">
        <v>1</v>
      </c>
      <c r="B75" s="3" t="s">
        <v>6</v>
      </c>
      <c r="C75" s="3"/>
      <c r="D75" s="3"/>
      <c r="E75" s="3"/>
      <c r="F75" s="3"/>
      <c r="G75" s="3"/>
      <c r="H75" s="10"/>
      <c r="I75" s="3"/>
      <c r="J75" s="3"/>
      <c r="K75" s="3"/>
      <c r="L75" s="3"/>
      <c r="M75" s="3"/>
      <c r="N75" s="3"/>
      <c r="O75" s="3"/>
      <c r="P75" s="3"/>
      <c r="Q75" s="3"/>
      <c r="R75" s="3"/>
      <c r="W75" s="34">
        <v>21</v>
      </c>
      <c r="X75" s="34">
        <v>0</v>
      </c>
      <c r="AK75" s="26">
        <v>0.9</v>
      </c>
      <c r="AL75">
        <v>12.4</v>
      </c>
      <c r="AM75">
        <v>6</v>
      </c>
      <c r="AN75">
        <v>5</v>
      </c>
      <c r="AO75">
        <v>0</v>
      </c>
      <c r="AP75">
        <v>2</v>
      </c>
      <c r="AQ75">
        <v>0.45687135000000001</v>
      </c>
      <c r="AR75">
        <v>3.5</v>
      </c>
      <c r="AS75">
        <v>0</v>
      </c>
      <c r="AT75">
        <v>0</v>
      </c>
      <c r="AU75">
        <v>14.4</v>
      </c>
      <c r="AV75">
        <v>100</v>
      </c>
      <c r="AW75">
        <v>1.8666666999999999</v>
      </c>
      <c r="AX75" s="27">
        <v>2</v>
      </c>
      <c r="BT75" s="13"/>
      <c r="BU75" s="13"/>
      <c r="BV75" s="13"/>
      <c r="BW75" s="13"/>
      <c r="BX75" s="13"/>
      <c r="BY75" s="13"/>
      <c r="BZ75" s="13"/>
      <c r="CA75" s="13"/>
    </row>
    <row r="76" spans="1:80" x14ac:dyDescent="0.2">
      <c r="A76" s="3" t="s">
        <v>2</v>
      </c>
      <c r="B76" s="3" t="s">
        <v>4</v>
      </c>
      <c r="C76" s="3"/>
      <c r="D76" s="3"/>
      <c r="E76" s="3"/>
      <c r="F76" s="3"/>
      <c r="G76" s="3"/>
      <c r="H76" s="10"/>
      <c r="I76" s="3"/>
      <c r="J76" s="3"/>
      <c r="K76" s="3"/>
      <c r="L76" s="3"/>
      <c r="M76" s="3"/>
      <c r="N76" s="3"/>
      <c r="O76" s="3"/>
      <c r="P76" s="3"/>
      <c r="Q76" s="3"/>
      <c r="R76" s="3"/>
      <c r="W76" s="34">
        <v>0</v>
      </c>
      <c r="X76" s="34">
        <v>30</v>
      </c>
      <c r="AK76" s="26">
        <v>1.8</v>
      </c>
      <c r="AL76">
        <v>11.9</v>
      </c>
      <c r="AM76">
        <v>1</v>
      </c>
      <c r="AN76">
        <v>0</v>
      </c>
      <c r="AO76">
        <v>0</v>
      </c>
      <c r="AP76">
        <v>0.5</v>
      </c>
      <c r="AQ76">
        <v>0.11421784</v>
      </c>
      <c r="AR76">
        <v>3.5</v>
      </c>
      <c r="AS76">
        <v>14.12</v>
      </c>
      <c r="AT76">
        <v>14.12</v>
      </c>
      <c r="AU76">
        <v>17.84</v>
      </c>
      <c r="AV76">
        <v>110</v>
      </c>
      <c r="AW76">
        <v>0</v>
      </c>
      <c r="AX76" s="27">
        <v>0</v>
      </c>
      <c r="BT76" s="13"/>
      <c r="BU76" s="13"/>
      <c r="BV76" s="13"/>
      <c r="BW76" s="13"/>
      <c r="BX76" s="13"/>
      <c r="BY76" s="13"/>
      <c r="BZ76" s="13"/>
      <c r="CA76" s="13"/>
    </row>
    <row r="77" spans="1:80" x14ac:dyDescent="0.2">
      <c r="A77" s="3" t="s">
        <v>2</v>
      </c>
      <c r="B77" s="3" t="s">
        <v>5</v>
      </c>
      <c r="C77" s="3"/>
      <c r="D77" s="3"/>
      <c r="E77" s="3"/>
      <c r="F77" s="3"/>
      <c r="G77" s="3"/>
      <c r="H77" s="10"/>
      <c r="I77" s="3"/>
      <c r="J77" s="3"/>
      <c r="K77" s="3"/>
      <c r="L77" s="3"/>
      <c r="M77" s="3"/>
      <c r="N77" s="3"/>
      <c r="O77" s="3"/>
      <c r="P77" s="3"/>
      <c r="Q77" s="3"/>
      <c r="R77" s="3"/>
      <c r="W77" s="34">
        <v>0</v>
      </c>
      <c r="X77" s="34">
        <v>30</v>
      </c>
      <c r="AK77" s="26">
        <v>2.7</v>
      </c>
      <c r="AL77">
        <v>5.5</v>
      </c>
      <c r="AM77">
        <v>1</v>
      </c>
      <c r="AN77">
        <v>0</v>
      </c>
      <c r="AO77">
        <v>0</v>
      </c>
      <c r="AP77">
        <v>1</v>
      </c>
      <c r="AQ77">
        <v>0.22843567000000001</v>
      </c>
      <c r="AR77">
        <v>0</v>
      </c>
      <c r="AS77">
        <v>0</v>
      </c>
      <c r="AT77">
        <v>0</v>
      </c>
      <c r="AU77">
        <v>17.84</v>
      </c>
      <c r="AV77">
        <v>110</v>
      </c>
      <c r="AW77">
        <v>0</v>
      </c>
      <c r="AX77" s="27">
        <v>0</v>
      </c>
    </row>
    <row r="78" spans="1:80" x14ac:dyDescent="0.2">
      <c r="A78" s="3" t="s">
        <v>2</v>
      </c>
      <c r="B78" s="3" t="s">
        <v>6</v>
      </c>
      <c r="C78" s="3"/>
      <c r="D78" s="3"/>
      <c r="E78" s="3"/>
      <c r="F78" s="3"/>
      <c r="G78" s="3"/>
      <c r="H78" s="10"/>
      <c r="I78" s="3"/>
      <c r="J78" s="3"/>
      <c r="K78" s="3"/>
      <c r="L78" s="3"/>
      <c r="M78" s="3"/>
      <c r="N78" s="3"/>
      <c r="O78" s="3"/>
      <c r="P78" s="3"/>
      <c r="Q78" s="3"/>
      <c r="R78" s="3"/>
      <c r="W78" s="34">
        <v>0</v>
      </c>
      <c r="X78" s="34">
        <v>30</v>
      </c>
      <c r="AK78" s="28">
        <v>1.8</v>
      </c>
      <c r="AL78" s="7">
        <v>12.1</v>
      </c>
      <c r="AM78" s="7">
        <v>2</v>
      </c>
      <c r="AN78" s="7">
        <v>0</v>
      </c>
      <c r="AO78" s="7">
        <v>0</v>
      </c>
      <c r="AP78" s="7">
        <v>2</v>
      </c>
      <c r="AQ78" s="7">
        <v>0.45687135000000001</v>
      </c>
      <c r="AR78" s="7">
        <v>3.5</v>
      </c>
      <c r="AS78" s="7">
        <v>0</v>
      </c>
      <c r="AT78" s="7">
        <v>0</v>
      </c>
      <c r="AU78" s="7">
        <v>8.64</v>
      </c>
      <c r="AV78" s="7">
        <v>60</v>
      </c>
      <c r="AW78" s="7">
        <v>0</v>
      </c>
      <c r="AX78" s="29">
        <v>0</v>
      </c>
    </row>
    <row r="79" spans="1:80" x14ac:dyDescent="0.2">
      <c r="A79" s="3" t="s">
        <v>140</v>
      </c>
      <c r="B79" s="3" t="s">
        <v>141</v>
      </c>
      <c r="C79" s="3"/>
      <c r="D79" s="3"/>
      <c r="E79" s="3"/>
      <c r="F79" s="3"/>
      <c r="G79" s="3"/>
      <c r="H79" s="10"/>
      <c r="I79" s="3"/>
      <c r="J79" s="3"/>
      <c r="K79" s="3"/>
      <c r="L79" s="3"/>
      <c r="M79" s="3"/>
      <c r="N79" s="3"/>
      <c r="O79" s="3"/>
      <c r="P79" s="3"/>
      <c r="Q79" s="3"/>
      <c r="R79" s="3"/>
      <c r="W79">
        <v>0</v>
      </c>
      <c r="X79">
        <v>30</v>
      </c>
      <c r="AK79" s="28">
        <v>0</v>
      </c>
      <c r="AL79" s="7">
        <v>12.4</v>
      </c>
      <c r="AM79" s="7">
        <v>2</v>
      </c>
      <c r="AN79" s="7">
        <v>0</v>
      </c>
      <c r="AO79" s="7">
        <v>0</v>
      </c>
      <c r="AP79" s="7">
        <v>2</v>
      </c>
      <c r="AQ79" s="7">
        <v>0.45687135000000001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29">
        <v>0</v>
      </c>
    </row>
    <row r="80" spans="1:80" x14ac:dyDescent="0.2">
      <c r="A80" s="3"/>
      <c r="B80" s="3"/>
      <c r="C80" s="3"/>
      <c r="D80" s="3"/>
      <c r="E80" s="3"/>
      <c r="F80" s="3"/>
      <c r="G80" s="3"/>
      <c r="H80" s="10" t="s">
        <v>199</v>
      </c>
      <c r="I80" s="3"/>
      <c r="J80" s="3" t="s">
        <v>198</v>
      </c>
      <c r="K80" s="3"/>
      <c r="L80" s="3"/>
      <c r="M80" s="3"/>
      <c r="N80" s="3"/>
      <c r="O80" s="3"/>
      <c r="P80" s="3"/>
      <c r="Q80" s="3"/>
      <c r="R80" s="3"/>
      <c r="AK80" t="s">
        <v>195</v>
      </c>
    </row>
    <row r="81" spans="1:50" x14ac:dyDescent="0.2">
      <c r="A81" s="3"/>
      <c r="B81" s="3"/>
      <c r="C81" s="3"/>
      <c r="D81" s="3"/>
      <c r="E81" s="3"/>
      <c r="F81" s="3"/>
      <c r="G81" s="3"/>
      <c r="H81" s="65">
        <v>0</v>
      </c>
      <c r="I81" s="3"/>
      <c r="J81" s="3">
        <f>1/(1+$J$16)^H81</f>
        <v>1</v>
      </c>
      <c r="K81" s="3"/>
      <c r="L81" s="3"/>
      <c r="M81" s="3"/>
      <c r="N81" s="3"/>
      <c r="O81" s="3"/>
      <c r="P81" s="3"/>
      <c r="Q81" s="3"/>
      <c r="R81" s="3"/>
      <c r="AK81" s="16">
        <v>1</v>
      </c>
      <c r="AL81" s="16">
        <v>0.5</v>
      </c>
      <c r="AM81" s="16">
        <v>5</v>
      </c>
      <c r="AN81" s="16">
        <v>1</v>
      </c>
      <c r="AO81" s="16">
        <v>3</v>
      </c>
      <c r="AP81" s="16">
        <v>3</v>
      </c>
      <c r="AQ81" s="16">
        <v>0</v>
      </c>
      <c r="AR81" s="16">
        <v>7</v>
      </c>
      <c r="AS81" s="16">
        <v>0</v>
      </c>
      <c r="AT81" s="16">
        <v>0</v>
      </c>
      <c r="AU81" s="16">
        <v>0</v>
      </c>
      <c r="AV81" s="16">
        <v>160</v>
      </c>
      <c r="AW81" s="16">
        <v>3</v>
      </c>
      <c r="AX81" s="16">
        <v>5</v>
      </c>
    </row>
    <row r="82" spans="1:50" x14ac:dyDescent="0.2">
      <c r="A82" s="3"/>
      <c r="B82" s="3"/>
      <c r="C82" s="3"/>
      <c r="D82" s="3"/>
      <c r="E82" s="3"/>
      <c r="F82" s="3"/>
      <c r="G82" s="3"/>
      <c r="H82" s="65">
        <v>1</v>
      </c>
      <c r="I82" s="3"/>
      <c r="J82" s="3">
        <f>1/(1+$J$16)^H82</f>
        <v>0.95923261390887293</v>
      </c>
      <c r="K82" s="3"/>
      <c r="L82" s="3"/>
      <c r="M82" s="3"/>
      <c r="N82" s="3"/>
      <c r="O82" s="3"/>
      <c r="P82" s="3"/>
      <c r="Q82" s="3"/>
      <c r="R82" s="3"/>
      <c r="AK82" t="s">
        <v>196</v>
      </c>
    </row>
    <row r="83" spans="1:50" x14ac:dyDescent="0.2">
      <c r="A83" s="3"/>
      <c r="B83" s="3"/>
      <c r="C83" s="3"/>
      <c r="D83" s="3"/>
      <c r="E83" s="3"/>
      <c r="F83" s="3"/>
      <c r="G83" s="3"/>
      <c r="H83" s="65">
        <v>2</v>
      </c>
      <c r="I83" s="3"/>
      <c r="J83" s="3">
        <f>1/(1+$J$16)^H83</f>
        <v>0.92012720758644884</v>
      </c>
      <c r="K83" s="3"/>
      <c r="L83" s="3"/>
      <c r="M83" s="3"/>
      <c r="N83" s="3"/>
      <c r="O83" s="3"/>
      <c r="P83" s="3"/>
      <c r="Q83" s="3"/>
      <c r="R83" s="3"/>
      <c r="AK83" s="22">
        <v>0</v>
      </c>
      <c r="AL83" s="22">
        <v>3.4</v>
      </c>
      <c r="AM83" s="22">
        <v>0</v>
      </c>
      <c r="AN83" s="22">
        <v>0</v>
      </c>
      <c r="AO83" s="22">
        <v>0</v>
      </c>
      <c r="AP83" s="22">
        <v>2</v>
      </c>
      <c r="AQ83" s="22">
        <v>0</v>
      </c>
      <c r="AR83" s="22">
        <v>0</v>
      </c>
      <c r="AS83" s="22">
        <v>0</v>
      </c>
      <c r="AT83" s="22">
        <v>0</v>
      </c>
      <c r="AU83" s="22">
        <v>0</v>
      </c>
      <c r="AV83" s="22">
        <v>0</v>
      </c>
      <c r="AW83" s="22">
        <v>0</v>
      </c>
      <c r="AX83" s="22">
        <v>0</v>
      </c>
    </row>
    <row r="84" spans="1:50" x14ac:dyDescent="0.2">
      <c r="D84" s="3"/>
      <c r="E84" s="3"/>
      <c r="F84" s="3"/>
      <c r="G84" s="3"/>
      <c r="H84" s="65">
        <v>3</v>
      </c>
      <c r="I84" s="3"/>
      <c r="J84" s="3">
        <f>1/(1+$J$16)^H84</f>
        <v>0.88261602646182147</v>
      </c>
      <c r="K84" s="3"/>
      <c r="L84" s="3"/>
      <c r="M84" s="3"/>
      <c r="N84" s="3"/>
      <c r="O84" s="3"/>
      <c r="P84" s="3"/>
      <c r="Q84" s="3"/>
      <c r="R84" s="3"/>
      <c r="AK84" s="11" t="s">
        <v>90</v>
      </c>
    </row>
    <row r="85" spans="1:50" x14ac:dyDescent="0.2">
      <c r="A85" s="3"/>
      <c r="B85" s="3"/>
      <c r="C85" s="3"/>
      <c r="D85" s="3"/>
      <c r="E85" s="3"/>
      <c r="F85" s="3"/>
      <c r="G85" s="3"/>
      <c r="H85" s="65">
        <v>4</v>
      </c>
      <c r="I85" s="3"/>
      <c r="J85" s="3">
        <f>1/(1+$J$16)^H85</f>
        <v>0.84663407814083602</v>
      </c>
      <c r="K85" s="3"/>
      <c r="L85" s="3"/>
      <c r="M85" s="3"/>
      <c r="N85" s="3"/>
      <c r="O85" s="3"/>
      <c r="P85" s="3"/>
      <c r="Q85" s="3"/>
      <c r="R85" s="3"/>
      <c r="AK85" s="34" cm="1">
        <f t="array" ref="AK85:AX85">AK83:AX83*AK81:AX81</f>
        <v>0</v>
      </c>
      <c r="AL85" s="34">
        <v>1.7</v>
      </c>
      <c r="AM85" s="34">
        <v>0</v>
      </c>
      <c r="AN85" s="34">
        <v>0</v>
      </c>
      <c r="AO85" s="34">
        <v>0</v>
      </c>
      <c r="AP85" s="34">
        <v>6</v>
      </c>
      <c r="AQ85" s="34">
        <v>0</v>
      </c>
      <c r="AR85" s="34">
        <v>0</v>
      </c>
      <c r="AS85" s="34">
        <v>0</v>
      </c>
      <c r="AT85" s="34">
        <v>0</v>
      </c>
      <c r="AU85" s="34">
        <v>0</v>
      </c>
      <c r="AV85" s="34">
        <v>0</v>
      </c>
      <c r="AW85" s="34">
        <v>0</v>
      </c>
      <c r="AX85" s="34">
        <v>0</v>
      </c>
    </row>
    <row r="86" spans="1:50" x14ac:dyDescent="0.2">
      <c r="A86" s="3"/>
      <c r="B86" s="3"/>
      <c r="C86" s="3"/>
      <c r="D86" s="3"/>
      <c r="E86" s="3"/>
      <c r="F86" s="3"/>
      <c r="G86" s="3"/>
      <c r="H86" s="65">
        <v>5</v>
      </c>
      <c r="I86" s="3"/>
      <c r="J86" s="3">
        <f>1/(1+$J$16)^H86</f>
        <v>0.81211901979936307</v>
      </c>
      <c r="K86" s="3"/>
      <c r="L86" s="3"/>
      <c r="M86" s="3"/>
      <c r="N86" s="3"/>
      <c r="O86" s="3"/>
      <c r="P86" s="3"/>
      <c r="Q86" s="3"/>
      <c r="R86" s="3"/>
      <c r="S86" s="11" t="s">
        <v>149</v>
      </c>
      <c r="AK86" s="11" t="s">
        <v>70</v>
      </c>
    </row>
    <row r="87" spans="1:50" x14ac:dyDescent="0.2">
      <c r="A87" s="3"/>
      <c r="B87" s="3"/>
      <c r="C87" s="3"/>
      <c r="D87" s="3"/>
      <c r="E87" s="3"/>
      <c r="F87" s="3"/>
      <c r="G87" s="3"/>
      <c r="H87" s="65">
        <v>6</v>
      </c>
      <c r="I87" s="3"/>
      <c r="J87" s="3">
        <f>1/(1+$J$16)^H87</f>
        <v>0.7790110501672548</v>
      </c>
      <c r="K87" s="3"/>
      <c r="L87" s="3"/>
      <c r="M87" s="3"/>
      <c r="N87" s="3"/>
      <c r="O87" s="3"/>
      <c r="P87" s="3"/>
      <c r="Q87" s="3"/>
      <c r="R87" s="3"/>
      <c r="S87" s="34" cm="1">
        <f t="array" ref="S87:AI87">MMULT(_xlfn.ANCHORARRAY(AK87),TRANSPOSE(AK19:AX35))</f>
        <v>9</v>
      </c>
      <c r="T87" s="34">
        <v>10.7</v>
      </c>
      <c r="U87" s="34">
        <v>10.7</v>
      </c>
      <c r="V87" s="34">
        <v>18</v>
      </c>
      <c r="W87" s="34">
        <v>30</v>
      </c>
      <c r="X87" s="34">
        <v>30</v>
      </c>
      <c r="Y87" s="34">
        <v>6.9666666666666668</v>
      </c>
      <c r="Z87" s="34">
        <v>100</v>
      </c>
      <c r="AA87" s="34">
        <v>0</v>
      </c>
      <c r="AB87" s="34">
        <v>11</v>
      </c>
      <c r="AC87" s="34">
        <v>58</v>
      </c>
      <c r="AD87" s="34">
        <v>3.5</v>
      </c>
      <c r="AE87" s="34">
        <v>82</v>
      </c>
      <c r="AF87" s="34">
        <v>82</v>
      </c>
      <c r="AG87" s="34">
        <v>100</v>
      </c>
      <c r="AH87" s="34">
        <v>160</v>
      </c>
      <c r="AI87" s="34">
        <v>160</v>
      </c>
      <c r="AK87" s="35" cm="1">
        <f t="array" ref="AK87:AX87">(_xlfn.ANCHORARRAY(AK85)+AK39:AX39)</f>
        <v>9</v>
      </c>
      <c r="AL87" s="35">
        <v>10.7</v>
      </c>
      <c r="AM87" s="35">
        <v>30</v>
      </c>
      <c r="AN87" s="35">
        <v>100</v>
      </c>
      <c r="AO87" s="35">
        <v>0</v>
      </c>
      <c r="AP87" s="35">
        <v>11</v>
      </c>
      <c r="AQ87" s="41">
        <v>58</v>
      </c>
      <c r="AR87" s="35">
        <v>3.5</v>
      </c>
      <c r="AS87" s="35">
        <v>22</v>
      </c>
      <c r="AT87" s="35">
        <v>60</v>
      </c>
      <c r="AU87" s="35">
        <v>100</v>
      </c>
      <c r="AV87" s="35">
        <v>160</v>
      </c>
      <c r="AW87" s="35">
        <v>18</v>
      </c>
      <c r="AX87" s="35">
        <v>6.9666666666666668</v>
      </c>
    </row>
    <row r="88" spans="1:50" x14ac:dyDescent="0.2">
      <c r="A88" s="3"/>
      <c r="B88" s="3"/>
      <c r="C88" s="3"/>
      <c r="D88" s="3"/>
      <c r="E88" s="3"/>
      <c r="F88" s="3"/>
      <c r="G88" s="3"/>
      <c r="H88" s="65">
        <v>7</v>
      </c>
      <c r="I88" s="3"/>
      <c r="J88" s="3">
        <f>1/(1+$J$16)^H88</f>
        <v>0.74725280591583187</v>
      </c>
      <c r="K88" s="3"/>
      <c r="L88" s="3"/>
      <c r="M88" s="3"/>
      <c r="N88" s="3"/>
      <c r="O88" s="3"/>
      <c r="P88" s="3"/>
      <c r="Q88" s="3"/>
      <c r="R88" s="3"/>
      <c r="AK88" t="s">
        <v>200</v>
      </c>
    </row>
    <row r="89" spans="1:50" x14ac:dyDescent="0.2">
      <c r="A89" s="3"/>
      <c r="B89" s="3"/>
      <c r="C89" s="3"/>
      <c r="D89" s="3"/>
      <c r="E89" s="3"/>
      <c r="F89" s="3"/>
      <c r="G89" s="3"/>
      <c r="H89" s="65">
        <v>8</v>
      </c>
      <c r="I89" s="3"/>
      <c r="J89" s="3">
        <f>1/(1+$J$16)^H89</f>
        <v>0.71678926226938311</v>
      </c>
      <c r="K89" s="3"/>
      <c r="L89" s="3"/>
      <c r="M89" s="3"/>
      <c r="N89" s="3"/>
      <c r="O89" s="3"/>
      <c r="P89" s="3"/>
      <c r="Q89" s="3"/>
      <c r="R89" s="3"/>
      <c r="AK89" s="66">
        <v>25</v>
      </c>
      <c r="AL89" s="66">
        <v>0</v>
      </c>
      <c r="AM89" s="66">
        <v>0</v>
      </c>
      <c r="AN89" s="66">
        <v>0</v>
      </c>
      <c r="AO89" s="66">
        <v>0</v>
      </c>
      <c r="AP89" s="66">
        <v>0</v>
      </c>
      <c r="AQ89" s="66">
        <v>0</v>
      </c>
      <c r="AR89" s="66">
        <v>0</v>
      </c>
      <c r="AS89" s="66">
        <v>0</v>
      </c>
      <c r="AT89" s="66">
        <v>0</v>
      </c>
      <c r="AU89" s="66">
        <v>0</v>
      </c>
      <c r="AV89" s="66">
        <v>0</v>
      </c>
      <c r="AW89" s="66">
        <v>0</v>
      </c>
      <c r="AX89" s="66">
        <v>0</v>
      </c>
    </row>
    <row r="90" spans="1:50" x14ac:dyDescent="0.2">
      <c r="A90" s="3"/>
      <c r="B90" s="3"/>
      <c r="C90" s="3"/>
      <c r="D90" s="3"/>
      <c r="E90" s="3"/>
      <c r="F90" s="3"/>
      <c r="G90" s="3"/>
      <c r="H90" s="65">
        <v>9</v>
      </c>
      <c r="I90" s="3"/>
      <c r="J90" s="3">
        <f>1/(1+$J$16)^H90</f>
        <v>0.68756763766847306</v>
      </c>
      <c r="K90" s="3"/>
      <c r="L90" s="3"/>
      <c r="M90" s="3"/>
      <c r="N90" s="3"/>
      <c r="O90" s="3"/>
      <c r="P90" s="3"/>
      <c r="Q90" s="3"/>
      <c r="R90" s="3"/>
      <c r="AK90" t="s">
        <v>201</v>
      </c>
    </row>
    <row r="91" spans="1:50" x14ac:dyDescent="0.2">
      <c r="AK91" s="66">
        <v>200</v>
      </c>
      <c r="AL91" s="66">
        <v>0</v>
      </c>
      <c r="AM91" s="66">
        <v>0</v>
      </c>
      <c r="AN91" s="66">
        <v>0</v>
      </c>
      <c r="AO91" s="66">
        <v>0</v>
      </c>
      <c r="AP91" s="66">
        <v>0</v>
      </c>
      <c r="AQ91" s="66">
        <v>170</v>
      </c>
      <c r="AR91" s="66">
        <v>0</v>
      </c>
      <c r="AS91" s="66">
        <v>0</v>
      </c>
      <c r="AT91" s="66">
        <v>0</v>
      </c>
      <c r="AU91" s="66">
        <v>0</v>
      </c>
      <c r="AV91" s="66">
        <v>0</v>
      </c>
      <c r="AW91" s="66">
        <v>0</v>
      </c>
      <c r="AX91" s="66">
        <v>0</v>
      </c>
    </row>
    <row r="92" spans="1:50" x14ac:dyDescent="0.2">
      <c r="AK92" t="s">
        <v>202</v>
      </c>
    </row>
    <row r="93" spans="1:50" x14ac:dyDescent="0.2">
      <c r="AK93" s="67">
        <v>0</v>
      </c>
      <c r="AL93" s="67">
        <v>0</v>
      </c>
      <c r="AM93" s="67">
        <v>0</v>
      </c>
      <c r="AN93" s="67">
        <v>0</v>
      </c>
      <c r="AO93" s="67">
        <v>0</v>
      </c>
      <c r="AP93" s="67">
        <v>0</v>
      </c>
      <c r="AQ93" s="67">
        <v>0</v>
      </c>
      <c r="AR93" s="67">
        <v>0</v>
      </c>
      <c r="AS93" s="67">
        <v>0</v>
      </c>
      <c r="AT93" s="67">
        <v>0</v>
      </c>
      <c r="AU93" s="67">
        <v>0</v>
      </c>
      <c r="AV93" s="67">
        <v>0</v>
      </c>
      <c r="AW93" s="67">
        <v>0</v>
      </c>
      <c r="AX93" s="67">
        <v>0</v>
      </c>
    </row>
    <row r="95" spans="1:50" x14ac:dyDescent="0.2">
      <c r="AK95" t="s">
        <v>205</v>
      </c>
    </row>
    <row r="96" spans="1:50" x14ac:dyDescent="0.2">
      <c r="AK96" s="34" cm="1">
        <f t="array" ref="AK96:AX96">_xlfn.ANCHORARRAY(AK87)*AK89:AX89+AK91:AX91*AK93:AX93</f>
        <v>225</v>
      </c>
      <c r="AL96" s="34">
        <v>0</v>
      </c>
      <c r="AM96" s="34">
        <v>0</v>
      </c>
      <c r="AN96" s="34">
        <v>0</v>
      </c>
      <c r="AO96" s="34">
        <v>0</v>
      </c>
      <c r="AP96" s="34">
        <v>0</v>
      </c>
      <c r="AQ96" s="34">
        <v>0</v>
      </c>
      <c r="AR96" s="34">
        <v>0</v>
      </c>
      <c r="AS96" s="34">
        <v>0</v>
      </c>
      <c r="AT96" s="34">
        <v>0</v>
      </c>
      <c r="AU96" s="34">
        <v>0</v>
      </c>
      <c r="AV96" s="34">
        <v>0</v>
      </c>
      <c r="AW96" s="34">
        <v>0</v>
      </c>
      <c r="AX96" s="34">
        <v>0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3A36B-7B9D-4D44-8E2F-FF44385CC5F2}">
  <dimension ref="A1:CN96"/>
  <sheetViews>
    <sheetView topLeftCell="AG3" workbookViewId="0">
      <selection activeCell="AN10" sqref="AN10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27"/>
    <col min="9" max="9" width="6.33203125" customWidth="1"/>
    <col min="10" max="10" width="9.1640625" customWidth="1"/>
    <col min="11" max="11" width="9.1640625" bestFit="1" customWidth="1"/>
    <col min="12" max="12" width="9.33203125" customWidth="1"/>
    <col min="13" max="13" width="7.1640625" customWidth="1"/>
    <col min="14" max="14" width="11.33203125" bestFit="1" customWidth="1"/>
    <col min="15" max="15" width="15.33203125" customWidth="1"/>
    <col min="16" max="16" width="13" customWidth="1"/>
    <col min="17" max="17" width="9.83203125" customWidth="1"/>
    <col min="18" max="18" width="5.6640625" customWidth="1"/>
    <col min="31" max="32" width="14.6640625" customWidth="1"/>
    <col min="36" max="36" width="6.33203125" customWidth="1"/>
    <col min="43" max="43" width="16" customWidth="1"/>
    <col min="51" max="51" width="4.83203125" customWidth="1"/>
    <col min="59" max="59" width="4.5" customWidth="1"/>
    <col min="61" max="61" width="15.5" customWidth="1"/>
    <col min="70" max="70" width="5.83203125" customWidth="1"/>
  </cols>
  <sheetData>
    <row r="1" spans="1:86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AZ1" s="3" t="s">
        <v>1</v>
      </c>
      <c r="BA1" s="3" t="s">
        <v>1</v>
      </c>
      <c r="BB1" s="3" t="s">
        <v>1</v>
      </c>
      <c r="BC1" s="3" t="s">
        <v>2</v>
      </c>
      <c r="BD1" s="3" t="s">
        <v>2</v>
      </c>
      <c r="BE1" s="3" t="s">
        <v>2</v>
      </c>
      <c r="BF1" s="3" t="s">
        <v>140</v>
      </c>
      <c r="BG1" s="3"/>
      <c r="BH1" s="3" t="s">
        <v>1</v>
      </c>
      <c r="BI1" s="3" t="s">
        <v>1</v>
      </c>
      <c r="BJ1" s="3" t="s">
        <v>1</v>
      </c>
      <c r="BK1" s="3" t="s">
        <v>2</v>
      </c>
      <c r="BL1" s="3" t="s">
        <v>2</v>
      </c>
      <c r="BM1" s="3" t="s">
        <v>2</v>
      </c>
      <c r="BN1" s="3" t="s">
        <v>140</v>
      </c>
      <c r="BO1" s="3"/>
      <c r="BP1" s="3"/>
      <c r="BS1" s="3" t="s">
        <v>1</v>
      </c>
      <c r="BT1" s="3" t="s">
        <v>1</v>
      </c>
      <c r="BU1" s="3" t="s">
        <v>1</v>
      </c>
      <c r="BV1" s="3" t="s">
        <v>2</v>
      </c>
      <c r="BW1" s="3" t="s">
        <v>2</v>
      </c>
      <c r="BX1" s="3" t="s">
        <v>2</v>
      </c>
      <c r="BY1" s="3" t="s">
        <v>140</v>
      </c>
      <c r="CA1" s="3" t="s">
        <v>1</v>
      </c>
      <c r="CB1" s="3" t="s">
        <v>1</v>
      </c>
      <c r="CC1" s="3" t="s">
        <v>1</v>
      </c>
      <c r="CD1" s="3" t="s">
        <v>2</v>
      </c>
      <c r="CE1" s="3" t="s">
        <v>2</v>
      </c>
      <c r="CF1" s="3" t="s">
        <v>2</v>
      </c>
      <c r="CG1" s="3" t="s">
        <v>140</v>
      </c>
    </row>
    <row r="2" spans="1:86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AZ2" s="3" t="s">
        <v>4</v>
      </c>
      <c r="BA2" s="3" t="s">
        <v>5</v>
      </c>
      <c r="BB2" s="3" t="s">
        <v>6</v>
      </c>
      <c r="BC2" s="3" t="s">
        <v>4</v>
      </c>
      <c r="BD2" s="3" t="s">
        <v>5</v>
      </c>
      <c r="BE2" s="3" t="s">
        <v>6</v>
      </c>
      <c r="BF2" s="3" t="s">
        <v>141</v>
      </c>
      <c r="BG2" s="3"/>
      <c r="BH2" s="3" t="s">
        <v>4</v>
      </c>
      <c r="BI2" s="3" t="s">
        <v>5</v>
      </c>
      <c r="BJ2" s="3" t="s">
        <v>6</v>
      </c>
      <c r="BK2" s="3" t="s">
        <v>4</v>
      </c>
      <c r="BL2" s="3" t="s">
        <v>5</v>
      </c>
      <c r="BM2" s="3" t="s">
        <v>6</v>
      </c>
      <c r="BN2" s="3" t="s">
        <v>141</v>
      </c>
      <c r="BO2" s="3"/>
      <c r="BP2" s="3"/>
      <c r="BS2" s="3" t="s">
        <v>4</v>
      </c>
      <c r="BT2" s="3" t="s">
        <v>5</v>
      </c>
      <c r="BU2" s="3" t="s">
        <v>6</v>
      </c>
      <c r="BV2" s="3" t="s">
        <v>4</v>
      </c>
      <c r="BW2" s="3" t="s">
        <v>5</v>
      </c>
      <c r="BX2" s="3" t="s">
        <v>6</v>
      </c>
      <c r="BY2" s="3" t="s">
        <v>141</v>
      </c>
      <c r="CA2" s="3" t="s">
        <v>4</v>
      </c>
      <c r="CB2" s="3" t="s">
        <v>5</v>
      </c>
      <c r="CC2" s="3" t="s">
        <v>6</v>
      </c>
      <c r="CD2" s="3" t="s">
        <v>4</v>
      </c>
      <c r="CE2" s="3" t="s">
        <v>5</v>
      </c>
      <c r="CF2" s="3" t="s">
        <v>6</v>
      </c>
      <c r="CG2" s="3" t="s">
        <v>141</v>
      </c>
    </row>
    <row r="3" spans="1:86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J3" s="3" t="s">
        <v>30</v>
      </c>
      <c r="K3" s="3" t="s">
        <v>32</v>
      </c>
      <c r="L3" s="3" t="s">
        <v>36</v>
      </c>
      <c r="M3" s="3" t="s">
        <v>37</v>
      </c>
      <c r="N3" s="3" t="s">
        <v>39</v>
      </c>
      <c r="O3" s="3" t="s">
        <v>137</v>
      </c>
      <c r="P3" s="3" t="s">
        <v>108</v>
      </c>
      <c r="Q3" s="3" t="s">
        <v>110</v>
      </c>
      <c r="R3" s="1"/>
      <c r="BH3" s="3"/>
      <c r="BI3" s="3"/>
      <c r="BJ3" s="3"/>
      <c r="BK3" s="3"/>
      <c r="BL3" s="3"/>
      <c r="BM3" s="3"/>
      <c r="BN3" s="3"/>
      <c r="BO3" s="3"/>
      <c r="BP3" s="3"/>
      <c r="BS3" s="3"/>
      <c r="BT3" s="3"/>
      <c r="BU3" s="3"/>
      <c r="BV3" s="3"/>
      <c r="BW3" s="3"/>
      <c r="BX3" s="3"/>
      <c r="BY3" s="3"/>
      <c r="CA3" s="3"/>
      <c r="CB3" s="3"/>
      <c r="CC3" s="3"/>
      <c r="CD3" s="3"/>
      <c r="CE3" s="3"/>
      <c r="CF3" s="3"/>
    </row>
    <row r="4" spans="1:86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AK4" s="5" t="s">
        <v>9</v>
      </c>
      <c r="AR4" s="53" t="s">
        <v>121</v>
      </c>
      <c r="AS4" s="39"/>
      <c r="AT4" s="39"/>
      <c r="AU4" s="39"/>
      <c r="AW4" s="39" t="s">
        <v>10</v>
      </c>
      <c r="AX4" s="39"/>
    </row>
    <row r="5" spans="1:86" x14ac:dyDescent="0.2">
      <c r="A5" s="1"/>
      <c r="B5" s="1"/>
      <c r="C5" s="1"/>
      <c r="D5" s="1"/>
      <c r="E5" s="1" t="s">
        <v>11</v>
      </c>
      <c r="F5" s="1"/>
      <c r="G5" s="1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3"/>
      <c r="AK5" t="s">
        <v>80</v>
      </c>
      <c r="AL5" t="s">
        <v>81</v>
      </c>
      <c r="AM5" t="s">
        <v>82</v>
      </c>
      <c r="AN5" t="s">
        <v>83</v>
      </c>
      <c r="AO5" t="s">
        <v>84</v>
      </c>
      <c r="AP5" t="s">
        <v>85</v>
      </c>
      <c r="AQ5" t="s">
        <v>86</v>
      </c>
      <c r="AR5" t="s">
        <v>103</v>
      </c>
      <c r="AS5" t="s">
        <v>151</v>
      </c>
      <c r="AT5" t="s">
        <v>152</v>
      </c>
      <c r="AU5" t="s">
        <v>122</v>
      </c>
      <c r="AV5" t="s">
        <v>157</v>
      </c>
      <c r="AW5" t="s">
        <v>98</v>
      </c>
      <c r="AX5" t="s">
        <v>103</v>
      </c>
      <c r="AY5" s="3"/>
      <c r="AZ5" s="3"/>
      <c r="BA5" s="3"/>
      <c r="BB5" s="3"/>
      <c r="BC5" s="3"/>
      <c r="BD5" s="3"/>
      <c r="BE5" s="3"/>
      <c r="BF5" s="3"/>
      <c r="BG5" s="3"/>
    </row>
    <row r="6" spans="1:86" x14ac:dyDescent="0.2">
      <c r="A6" s="1"/>
      <c r="B6" s="1"/>
      <c r="C6" s="1"/>
      <c r="D6" s="1"/>
      <c r="E6" s="1"/>
      <c r="F6" s="1" t="s">
        <v>20</v>
      </c>
      <c r="G6" s="1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4" t="s">
        <v>71</v>
      </c>
      <c r="T6" s="4" t="s">
        <v>72</v>
      </c>
      <c r="U6" s="4" t="s">
        <v>73</v>
      </c>
      <c r="V6" s="4" t="s">
        <v>74</v>
      </c>
      <c r="W6" s="4" t="s">
        <v>144</v>
      </c>
      <c r="X6" s="4" t="s">
        <v>148</v>
      </c>
      <c r="Y6" s="4" t="s">
        <v>75</v>
      </c>
      <c r="Z6" s="4" t="s">
        <v>76</v>
      </c>
      <c r="AA6" s="4" t="s">
        <v>120</v>
      </c>
      <c r="AB6" s="4" t="s">
        <v>77</v>
      </c>
      <c r="AC6" s="4" t="s">
        <v>78</v>
      </c>
      <c r="AD6" s="4" t="s">
        <v>79</v>
      </c>
      <c r="AE6" s="4" t="s">
        <v>159</v>
      </c>
      <c r="AF6" s="4" t="s">
        <v>160</v>
      </c>
      <c r="AG6" s="4" t="s">
        <v>92</v>
      </c>
      <c r="AH6" s="4" t="s">
        <v>102</v>
      </c>
      <c r="AI6" s="4" t="s">
        <v>115</v>
      </c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</row>
    <row r="7" spans="1:86" x14ac:dyDescent="0.2">
      <c r="A7" s="1"/>
      <c r="B7" s="1"/>
      <c r="C7" s="1"/>
      <c r="D7" s="1"/>
      <c r="E7" s="1"/>
      <c r="F7" s="1"/>
      <c r="G7" s="1" t="s">
        <v>24</v>
      </c>
      <c r="H7" s="2"/>
      <c r="I7" s="1"/>
      <c r="J7" s="6" t="s">
        <v>31</v>
      </c>
      <c r="K7" s="6" t="s">
        <v>33</v>
      </c>
      <c r="L7" s="6" t="s">
        <v>35</v>
      </c>
      <c r="M7" s="6" t="s">
        <v>38</v>
      </c>
      <c r="N7" s="6" t="s">
        <v>40</v>
      </c>
      <c r="O7" s="6" t="s">
        <v>109</v>
      </c>
      <c r="P7" s="6" t="s">
        <v>111</v>
      </c>
      <c r="Q7" s="6" t="s">
        <v>113</v>
      </c>
      <c r="R7" s="1"/>
      <c r="S7" s="6" t="s">
        <v>12</v>
      </c>
      <c r="T7" s="6" t="s">
        <v>21</v>
      </c>
      <c r="U7" s="6" t="s">
        <v>22</v>
      </c>
      <c r="V7" s="38" t="s">
        <v>23</v>
      </c>
      <c r="W7" s="6" t="s">
        <v>145</v>
      </c>
      <c r="X7" s="6" t="s">
        <v>146</v>
      </c>
      <c r="Y7" s="38" t="s">
        <v>93</v>
      </c>
      <c r="Z7" s="6" t="s">
        <v>16</v>
      </c>
      <c r="AA7" s="6" t="s">
        <v>17</v>
      </c>
      <c r="AB7" s="6" t="s">
        <v>18</v>
      </c>
      <c r="AC7" s="6" t="s">
        <v>19</v>
      </c>
      <c r="AD7" s="50" t="s">
        <v>116</v>
      </c>
      <c r="AE7" s="50" t="s">
        <v>155</v>
      </c>
      <c r="AF7" s="50" t="s">
        <v>156</v>
      </c>
      <c r="AG7" s="50" t="s">
        <v>117</v>
      </c>
      <c r="AH7" s="6" t="s">
        <v>118</v>
      </c>
      <c r="AI7" s="6" t="s">
        <v>119</v>
      </c>
      <c r="AJ7" s="6"/>
      <c r="AK7" s="6" t="s">
        <v>12</v>
      </c>
      <c r="AL7" s="6" t="s">
        <v>13</v>
      </c>
      <c r="AM7" s="6" t="s">
        <v>15</v>
      </c>
      <c r="AN7" s="6" t="s">
        <v>16</v>
      </c>
      <c r="AO7" s="6" t="s">
        <v>17</v>
      </c>
      <c r="AP7" s="6" t="s">
        <v>18</v>
      </c>
      <c r="AQ7" s="6" t="s">
        <v>19</v>
      </c>
      <c r="AR7" s="50" t="s">
        <v>123</v>
      </c>
      <c r="AS7" s="50" t="s">
        <v>153</v>
      </c>
      <c r="AT7" s="50" t="s">
        <v>154</v>
      </c>
      <c r="AU7" s="50" t="s">
        <v>114</v>
      </c>
      <c r="AV7" s="6" t="s">
        <v>124</v>
      </c>
      <c r="AW7" s="38" t="s">
        <v>14</v>
      </c>
      <c r="AX7" s="38" t="s">
        <v>91</v>
      </c>
      <c r="AY7" s="6"/>
      <c r="AZ7" s="6"/>
      <c r="BA7" s="6"/>
      <c r="BB7" s="6"/>
      <c r="BC7" s="6"/>
      <c r="BD7" s="6"/>
      <c r="BE7" s="6"/>
      <c r="BF7" s="6"/>
      <c r="BG7" s="6"/>
    </row>
    <row r="8" spans="1:86" x14ac:dyDescent="0.2">
      <c r="A8" s="8"/>
      <c r="B8" s="8"/>
      <c r="C8" s="8"/>
      <c r="D8" s="8"/>
      <c r="E8" s="8"/>
      <c r="F8" s="8"/>
      <c r="G8" s="8"/>
      <c r="H8" s="52" t="s">
        <v>25</v>
      </c>
      <c r="I8" s="8"/>
      <c r="J8" s="9" t="s">
        <v>26</v>
      </c>
      <c r="K8" s="9" t="s">
        <v>26</v>
      </c>
      <c r="L8" s="9" t="s">
        <v>26</v>
      </c>
      <c r="M8" s="9" t="s">
        <v>26</v>
      </c>
      <c r="N8" s="9" t="s">
        <v>26</v>
      </c>
      <c r="O8" s="9" t="s">
        <v>26</v>
      </c>
      <c r="P8" s="9" t="s">
        <v>112</v>
      </c>
      <c r="Q8" s="9" t="s">
        <v>112</v>
      </c>
      <c r="R8" s="8"/>
      <c r="S8" s="9" t="s">
        <v>26</v>
      </c>
      <c r="T8" s="9" t="s">
        <v>26</v>
      </c>
      <c r="U8" s="9" t="s">
        <v>26</v>
      </c>
      <c r="V8" s="9" t="s">
        <v>26</v>
      </c>
      <c r="W8" s="9" t="s">
        <v>26</v>
      </c>
      <c r="X8" s="9" t="s">
        <v>26</v>
      </c>
      <c r="Y8" s="9" t="s">
        <v>26</v>
      </c>
      <c r="Z8" s="9" t="s">
        <v>26</v>
      </c>
      <c r="AA8" s="9" t="s">
        <v>26</v>
      </c>
      <c r="AB8" s="9" t="s">
        <v>26</v>
      </c>
      <c r="AC8" s="9" t="s">
        <v>26</v>
      </c>
      <c r="AD8" s="9" t="s">
        <v>26</v>
      </c>
      <c r="AE8" s="9" t="s">
        <v>26</v>
      </c>
      <c r="AF8" s="9" t="s">
        <v>26</v>
      </c>
      <c r="AG8" s="9" t="s">
        <v>26</v>
      </c>
      <c r="AH8" s="9" t="s">
        <v>112</v>
      </c>
      <c r="AI8" s="9" t="s">
        <v>112</v>
      </c>
      <c r="AJ8" s="9"/>
      <c r="AK8" s="9" t="s">
        <v>26</v>
      </c>
      <c r="AL8" s="9" t="s">
        <v>26</v>
      </c>
      <c r="AM8" s="9" t="s">
        <v>26</v>
      </c>
      <c r="AN8" s="9" t="s">
        <v>26</v>
      </c>
      <c r="AO8" s="9" t="s">
        <v>26</v>
      </c>
      <c r="AP8" s="9" t="s">
        <v>26</v>
      </c>
      <c r="AQ8" s="9" t="s">
        <v>193</v>
      </c>
      <c r="AR8" s="9" t="s">
        <v>26</v>
      </c>
      <c r="AS8" s="9" t="s">
        <v>26</v>
      </c>
      <c r="AT8" s="9" t="s">
        <v>26</v>
      </c>
      <c r="AU8" s="9" t="s">
        <v>26</v>
      </c>
      <c r="AV8" s="9" t="s">
        <v>112</v>
      </c>
      <c r="AW8" s="9" t="s">
        <v>26</v>
      </c>
      <c r="AX8" s="9" t="s">
        <v>26</v>
      </c>
      <c r="AY8" s="9"/>
      <c r="AZ8" s="9"/>
      <c r="BA8" s="9"/>
      <c r="BB8" s="9"/>
      <c r="BC8" s="9"/>
      <c r="BD8" s="9"/>
      <c r="BE8" s="9"/>
      <c r="BF8" s="9"/>
      <c r="BG8" s="9"/>
      <c r="BH8" s="7"/>
      <c r="BI8" s="7"/>
      <c r="BJ8" s="7"/>
      <c r="BK8" s="7"/>
      <c r="BL8" s="7"/>
      <c r="BM8" s="7"/>
      <c r="BN8" s="7"/>
      <c r="BO8" s="7"/>
      <c r="BP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</row>
    <row r="9" spans="1:86" x14ac:dyDescent="0.2">
      <c r="A9" s="3"/>
      <c r="B9" s="3"/>
      <c r="C9" s="3"/>
      <c r="D9" s="3"/>
      <c r="E9" s="3"/>
      <c r="F9" s="3"/>
      <c r="G9" s="3"/>
      <c r="H9" s="10"/>
      <c r="I9" s="3"/>
      <c r="J9" s="3"/>
      <c r="K9" s="3"/>
      <c r="L9" s="3"/>
      <c r="M9" s="3"/>
      <c r="N9" s="3"/>
      <c r="O9" s="3"/>
      <c r="P9" s="3"/>
      <c r="Q9" s="3"/>
      <c r="R9" s="3"/>
      <c r="S9" s="11" t="s">
        <v>27</v>
      </c>
      <c r="AZ9" s="11" t="s">
        <v>142</v>
      </c>
      <c r="BH9" s="11" t="s">
        <v>28</v>
      </c>
      <c r="BP9" t="s">
        <v>104</v>
      </c>
      <c r="BQ9" t="s">
        <v>105</v>
      </c>
      <c r="BS9" s="11" t="s">
        <v>143</v>
      </c>
      <c r="CA9" s="11" t="s">
        <v>29</v>
      </c>
    </row>
    <row r="10" spans="1:86" x14ac:dyDescent="0.2">
      <c r="A10" s="3"/>
      <c r="B10" s="3"/>
      <c r="C10" s="3" t="s">
        <v>30</v>
      </c>
      <c r="D10" s="3"/>
      <c r="E10" s="3"/>
      <c r="F10" s="3"/>
      <c r="G10" s="6" t="s">
        <v>31</v>
      </c>
      <c r="H10" s="10" t="s">
        <v>26</v>
      </c>
      <c r="I10" s="3"/>
      <c r="J10" s="13" t="s">
        <v>43</v>
      </c>
      <c r="K10" s="13" t="s">
        <v>44</v>
      </c>
      <c r="L10" s="30" t="s">
        <v>158</v>
      </c>
      <c r="P10" s="3"/>
      <c r="Q10" s="3"/>
      <c r="R10" s="3"/>
      <c r="S10" s="14">
        <v>0</v>
      </c>
      <c r="T10" s="14">
        <v>0</v>
      </c>
      <c r="U10" s="14">
        <v>0</v>
      </c>
      <c r="V10" s="62">
        <v>0.05</v>
      </c>
      <c r="W10" s="62">
        <f>1/3.6</f>
        <v>0.27777777777777779</v>
      </c>
      <c r="X10" s="62">
        <f>1/5</f>
        <v>0.2</v>
      </c>
      <c r="Y10" s="14">
        <v>0</v>
      </c>
      <c r="Z10" s="14">
        <v>0</v>
      </c>
      <c r="AA10" s="62">
        <f>1/0.8</f>
        <v>1.25</v>
      </c>
      <c r="AB10" s="14">
        <v>0</v>
      </c>
      <c r="AC10" s="14">
        <v>0</v>
      </c>
      <c r="AD10" s="14">
        <v>1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22">
        <v>15.162723</v>
      </c>
      <c r="BA10" s="22">
        <v>9.2777778000000009</v>
      </c>
      <c r="BB10" s="22">
        <v>15.166667</v>
      </c>
      <c r="BC10" s="22">
        <v>13.7</v>
      </c>
      <c r="BD10" s="22">
        <v>8.1999999999999993</v>
      </c>
      <c r="BE10" s="22">
        <v>13.9</v>
      </c>
      <c r="BF10" s="22">
        <v>12.4</v>
      </c>
      <c r="BG10" s="13"/>
      <c r="BH10" s="14">
        <v>10</v>
      </c>
      <c r="BI10" s="14">
        <v>8</v>
      </c>
      <c r="BJ10" s="14">
        <v>10</v>
      </c>
      <c r="BK10" s="14">
        <v>10</v>
      </c>
      <c r="BL10" s="14">
        <v>8</v>
      </c>
      <c r="BM10" s="14">
        <v>10</v>
      </c>
      <c r="BN10" s="14">
        <v>12</v>
      </c>
      <c r="BP10" s="14">
        <v>0</v>
      </c>
      <c r="BQ10" s="34" cm="1">
        <f t="array" ref="BQ10:BQ17">1+(BP10:BP17*BP19)</f>
        <v>1</v>
      </c>
      <c r="BR10" s="13"/>
      <c r="BS10" s="17" cm="1">
        <f t="array" ref="BS10:BY17">AZ10:BF17-MMULT(S10:AI17,TRANSPOSE(S49:AI55))-BH10:BN17*_xlfn.ANCHORARRAY(BQ10)-CA10:CG17</f>
        <v>-0.26666658166666757</v>
      </c>
      <c r="BT10" s="18">
        <v>2.2222224060897133E-8</v>
      </c>
      <c r="BU10" s="18">
        <v>-9.3333001666666249E-2</v>
      </c>
      <c r="BV10" s="18">
        <v>0</v>
      </c>
      <c r="BW10" s="18">
        <v>-8.8817841970012523E-16</v>
      </c>
      <c r="BX10" s="19">
        <v>0</v>
      </c>
      <c r="BY10" s="19">
        <v>0</v>
      </c>
      <c r="BZ10" s="13"/>
      <c r="CA10" s="22">
        <v>0</v>
      </c>
      <c r="CB10" s="22">
        <v>0</v>
      </c>
      <c r="CC10" s="22">
        <v>0</v>
      </c>
      <c r="CD10" s="22">
        <v>0</v>
      </c>
      <c r="CE10" s="22">
        <v>0</v>
      </c>
      <c r="CF10" s="22">
        <v>0</v>
      </c>
      <c r="CG10" s="22">
        <v>0</v>
      </c>
    </row>
    <row r="11" spans="1:86" x14ac:dyDescent="0.2">
      <c r="A11" s="3"/>
      <c r="B11" s="3"/>
      <c r="C11" s="3" t="s">
        <v>32</v>
      </c>
      <c r="D11" s="3"/>
      <c r="E11" s="3"/>
      <c r="F11" s="3"/>
      <c r="G11" s="6" t="s">
        <v>33</v>
      </c>
      <c r="H11" s="10" t="s">
        <v>26</v>
      </c>
      <c r="I11" s="3"/>
      <c r="J11" s="31" cm="1">
        <f t="array" ref="J11">SUM(MMULT(MMULT(I63:K63,TRANSPOSE(I67:K73)),_xlfn.ANCHORARRAY(S57)))+SUM(_xlfn.ANCHORARRAY(AK96))</f>
        <v>3216.3838865449998</v>
      </c>
      <c r="K11" s="31" cm="1">
        <f t="array" ref="K11">MMULT(AK38:AX38,TRANSPOSE(AK83:AX83))+BP19*BP21</f>
        <v>640</v>
      </c>
      <c r="L11" s="32">
        <f>J11*SUM(J81:J90)+K11</f>
        <v>27501.146612152355</v>
      </c>
      <c r="P11" s="3"/>
      <c r="Q11" s="3"/>
      <c r="R11" s="3"/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5">
        <v>1.0000000000000001E-5</v>
      </c>
      <c r="Z11" s="15">
        <v>1.2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22">
        <v>7</v>
      </c>
      <c r="BA11" s="22">
        <v>4.5999999999999996</v>
      </c>
      <c r="BB11" s="22">
        <v>8</v>
      </c>
      <c r="BC11" s="22">
        <v>1</v>
      </c>
      <c r="BD11" s="22">
        <v>1</v>
      </c>
      <c r="BE11" s="22">
        <v>2</v>
      </c>
      <c r="BF11" s="22">
        <v>2</v>
      </c>
      <c r="BG11" s="13"/>
      <c r="BH11" s="14">
        <v>1</v>
      </c>
      <c r="BI11" s="14">
        <v>1</v>
      </c>
      <c r="BJ11" s="14">
        <v>2</v>
      </c>
      <c r="BK11" s="14">
        <v>1</v>
      </c>
      <c r="BL11" s="14">
        <v>1</v>
      </c>
      <c r="BM11" s="14">
        <v>2</v>
      </c>
      <c r="BN11" s="14">
        <v>2</v>
      </c>
      <c r="BP11" s="14">
        <v>0</v>
      </c>
      <c r="BQ11" s="34">
        <v>1</v>
      </c>
      <c r="BR11" s="13"/>
      <c r="BS11" s="20">
        <v>-1.0141975000266257E-5</v>
      </c>
      <c r="BT11" s="13">
        <v>0</v>
      </c>
      <c r="BU11" s="13">
        <v>-2.0000000000131024E-5</v>
      </c>
      <c r="BV11" s="13">
        <v>0</v>
      </c>
      <c r="BW11" s="13">
        <v>0</v>
      </c>
      <c r="BX11" s="21">
        <v>0</v>
      </c>
      <c r="BY11" s="21">
        <v>0</v>
      </c>
      <c r="BZ11" s="13"/>
      <c r="CA11" s="22">
        <v>0</v>
      </c>
      <c r="CB11" s="22">
        <v>0</v>
      </c>
      <c r="CC11" s="22">
        <v>0</v>
      </c>
      <c r="CD11" s="22">
        <v>0</v>
      </c>
      <c r="CE11" s="22">
        <v>0</v>
      </c>
      <c r="CF11" s="22">
        <v>0</v>
      </c>
      <c r="CG11" s="22">
        <v>0</v>
      </c>
    </row>
    <row r="12" spans="1:86" x14ac:dyDescent="0.2">
      <c r="A12" s="3"/>
      <c r="B12" s="3"/>
      <c r="C12" s="3" t="s">
        <v>36</v>
      </c>
      <c r="D12" s="3"/>
      <c r="E12" s="3"/>
      <c r="F12" s="3"/>
      <c r="G12" s="6" t="s">
        <v>35</v>
      </c>
      <c r="H12" s="10" t="s">
        <v>26</v>
      </c>
      <c r="I12" s="3"/>
      <c r="J12" s="3" t="s">
        <v>197</v>
      </c>
      <c r="K12" s="3"/>
      <c r="L12" s="3"/>
      <c r="M12" s="3"/>
      <c r="N12" s="3"/>
      <c r="O12" s="3"/>
      <c r="P12" s="3"/>
      <c r="Q12" s="3"/>
      <c r="R12" s="3"/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22">
        <v>5</v>
      </c>
      <c r="BA12" s="22">
        <v>3</v>
      </c>
      <c r="BB12" s="22">
        <v>5</v>
      </c>
      <c r="BC12" s="22">
        <v>0</v>
      </c>
      <c r="BD12" s="22">
        <v>0</v>
      </c>
      <c r="BE12" s="22">
        <v>0</v>
      </c>
      <c r="BF12" s="22">
        <v>0</v>
      </c>
      <c r="BG12" s="13"/>
      <c r="BH12" s="14">
        <v>5</v>
      </c>
      <c r="BI12" s="14">
        <v>3</v>
      </c>
      <c r="BJ12" s="14">
        <v>5</v>
      </c>
      <c r="BK12" s="14">
        <v>0</v>
      </c>
      <c r="BL12" s="14">
        <v>0</v>
      </c>
      <c r="BM12" s="14">
        <v>0</v>
      </c>
      <c r="BN12" s="14">
        <v>0</v>
      </c>
      <c r="BP12" s="14">
        <v>-0.1</v>
      </c>
      <c r="BQ12" s="34">
        <v>1</v>
      </c>
      <c r="BR12" s="13"/>
      <c r="BS12" s="20">
        <v>0</v>
      </c>
      <c r="BT12" s="13">
        <v>0</v>
      </c>
      <c r="BU12" s="13">
        <v>0</v>
      </c>
      <c r="BV12" s="13">
        <v>0</v>
      </c>
      <c r="BW12" s="13">
        <v>0</v>
      </c>
      <c r="BX12" s="21">
        <v>0</v>
      </c>
      <c r="BY12" s="21">
        <v>0</v>
      </c>
      <c r="BZ12" s="13"/>
      <c r="CA12" s="22">
        <v>0</v>
      </c>
      <c r="CB12" s="22">
        <v>0</v>
      </c>
      <c r="CC12" s="22">
        <v>0</v>
      </c>
      <c r="CD12" s="22">
        <v>0</v>
      </c>
      <c r="CE12" s="22">
        <v>0</v>
      </c>
      <c r="CF12" s="22">
        <v>0</v>
      </c>
      <c r="CG12" s="22">
        <v>0</v>
      </c>
    </row>
    <row r="13" spans="1:86" x14ac:dyDescent="0.2">
      <c r="A13" s="3"/>
      <c r="B13" s="3"/>
      <c r="C13" s="3" t="s">
        <v>37</v>
      </c>
      <c r="D13" s="3"/>
      <c r="E13" s="3"/>
      <c r="F13" s="3"/>
      <c r="G13" s="6" t="s">
        <v>38</v>
      </c>
      <c r="H13" s="10" t="s">
        <v>26</v>
      </c>
      <c r="I13" s="3"/>
      <c r="J13" s="64">
        <v>4.2500000000000003E-2</v>
      </c>
      <c r="K13" s="3"/>
      <c r="L13" s="3"/>
      <c r="M13" s="3"/>
      <c r="N13" s="3"/>
      <c r="O13" s="3"/>
      <c r="P13" s="3"/>
      <c r="Q13" s="3"/>
      <c r="R13" s="3"/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22">
        <v>0.5</v>
      </c>
      <c r="BA13" s="22">
        <v>1</v>
      </c>
      <c r="BB13" s="22">
        <v>2</v>
      </c>
      <c r="BC13" s="22">
        <v>0.5</v>
      </c>
      <c r="BD13" s="22">
        <v>1</v>
      </c>
      <c r="BE13" s="22">
        <v>2</v>
      </c>
      <c r="BF13" s="22">
        <v>2</v>
      </c>
      <c r="BG13" s="13"/>
      <c r="BH13" s="14">
        <v>0.5</v>
      </c>
      <c r="BI13" s="14">
        <v>1</v>
      </c>
      <c r="BJ13" s="14">
        <v>2</v>
      </c>
      <c r="BK13" s="14">
        <v>0.5</v>
      </c>
      <c r="BL13" s="14">
        <v>1</v>
      </c>
      <c r="BM13" s="14">
        <v>2</v>
      </c>
      <c r="BN13" s="14">
        <v>2</v>
      </c>
      <c r="BP13" s="14">
        <v>0</v>
      </c>
      <c r="BQ13" s="34">
        <v>1</v>
      </c>
      <c r="BR13" s="13"/>
      <c r="BS13" s="20">
        <v>0</v>
      </c>
      <c r="BT13" s="13">
        <v>0</v>
      </c>
      <c r="BU13" s="13">
        <v>0</v>
      </c>
      <c r="BV13" s="13">
        <v>0</v>
      </c>
      <c r="BW13" s="13">
        <v>0</v>
      </c>
      <c r="BX13" s="21">
        <v>0</v>
      </c>
      <c r="BY13" s="21">
        <v>0</v>
      </c>
      <c r="BZ13" s="13"/>
      <c r="CA13" s="22">
        <v>0</v>
      </c>
      <c r="CB13" s="22">
        <v>0</v>
      </c>
      <c r="CC13" s="22">
        <v>0</v>
      </c>
      <c r="CD13" s="22">
        <v>0</v>
      </c>
      <c r="CE13" s="22">
        <v>0</v>
      </c>
      <c r="CF13" s="22">
        <v>0</v>
      </c>
      <c r="CG13" s="22">
        <v>0</v>
      </c>
    </row>
    <row r="14" spans="1:86" x14ac:dyDescent="0.2">
      <c r="A14" s="3"/>
      <c r="B14" s="3"/>
      <c r="C14" s="3" t="s">
        <v>39</v>
      </c>
      <c r="D14" s="3"/>
      <c r="E14" s="3"/>
      <c r="F14" s="3"/>
      <c r="G14" s="6" t="s">
        <v>40</v>
      </c>
      <c r="H14" s="10" t="s">
        <v>193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62">
        <f>1/0.4/10.944</f>
        <v>0.22843567251461985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22">
        <v>0.11421784</v>
      </c>
      <c r="BA14" s="22">
        <v>0.22843567000000001</v>
      </c>
      <c r="BB14" s="22">
        <v>0.45687135000000001</v>
      </c>
      <c r="BC14" s="22">
        <v>0.11421784</v>
      </c>
      <c r="BD14" s="22">
        <v>0.22843567000000001</v>
      </c>
      <c r="BE14" s="22">
        <v>0.45687135000000001</v>
      </c>
      <c r="BF14" s="22">
        <v>0.45687135000000001</v>
      </c>
      <c r="BG14" s="13"/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P14" s="14">
        <v>0</v>
      </c>
      <c r="BQ14" s="34">
        <v>1</v>
      </c>
      <c r="BR14" s="13"/>
      <c r="BS14" s="20">
        <v>3.7426900745263225E-9</v>
      </c>
      <c r="BT14" s="13">
        <v>-2.5146198456837965E-9</v>
      </c>
      <c r="BU14" s="13">
        <v>4.9707603033688486E-9</v>
      </c>
      <c r="BV14" s="13">
        <v>3.7426900745263225E-9</v>
      </c>
      <c r="BW14" s="13">
        <v>-2.5146198456837965E-9</v>
      </c>
      <c r="BX14" s="21">
        <v>4.9707603033688486E-9</v>
      </c>
      <c r="BY14" s="21">
        <v>4.9707603033688486E-9</v>
      </c>
      <c r="BZ14" s="13"/>
      <c r="CA14" s="22">
        <v>0</v>
      </c>
      <c r="CB14" s="22">
        <v>0</v>
      </c>
      <c r="CC14" s="22">
        <v>0</v>
      </c>
      <c r="CD14" s="22">
        <v>0</v>
      </c>
      <c r="CE14" s="22">
        <v>0</v>
      </c>
      <c r="CF14" s="22">
        <v>0</v>
      </c>
      <c r="CG14" s="22">
        <v>0</v>
      </c>
    </row>
    <row r="15" spans="1:86" x14ac:dyDescent="0.2">
      <c r="A15" s="3"/>
      <c r="B15" s="3"/>
      <c r="C15" s="3" t="s">
        <v>137</v>
      </c>
      <c r="D15" s="3"/>
      <c r="E15" s="3"/>
      <c r="F15" s="3"/>
      <c r="G15" s="6" t="s">
        <v>109</v>
      </c>
      <c r="H15" s="10" t="s">
        <v>26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51">
        <v>0.14399999999999999</v>
      </c>
      <c r="AI15" s="51">
        <v>0.16400000000000001</v>
      </c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22">
        <v>14.4</v>
      </c>
      <c r="BA15" s="22">
        <v>0</v>
      </c>
      <c r="BB15" s="22">
        <v>14.4</v>
      </c>
      <c r="BC15" s="22">
        <v>17.84</v>
      </c>
      <c r="BD15" s="22">
        <v>17.84</v>
      </c>
      <c r="BE15" s="22">
        <v>8.64</v>
      </c>
      <c r="BF15" s="22">
        <v>0</v>
      </c>
      <c r="BG15" s="13"/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P15" s="14">
        <v>0</v>
      </c>
      <c r="BQ15" s="34">
        <v>1</v>
      </c>
      <c r="BR15" s="13"/>
      <c r="BS15" s="20">
        <v>1.7763568394002505E-15</v>
      </c>
      <c r="BT15" s="13">
        <v>0</v>
      </c>
      <c r="BU15" s="13">
        <v>1.7763568394002505E-15</v>
      </c>
      <c r="BV15" s="13">
        <v>-3.5527136788005009E-15</v>
      </c>
      <c r="BW15" s="13">
        <v>-3.5527136788005009E-15</v>
      </c>
      <c r="BX15" s="21">
        <v>1.7763568394002505E-15</v>
      </c>
      <c r="BY15" s="21">
        <v>0</v>
      </c>
      <c r="BZ15" s="13"/>
      <c r="CA15" s="22">
        <v>0</v>
      </c>
      <c r="CB15" s="22">
        <v>0</v>
      </c>
      <c r="CC15" s="22">
        <v>0</v>
      </c>
      <c r="CD15" s="22">
        <v>0</v>
      </c>
      <c r="CE15" s="22">
        <v>0</v>
      </c>
      <c r="CF15" s="22">
        <v>0</v>
      </c>
      <c r="CG15" s="22">
        <v>0</v>
      </c>
    </row>
    <row r="16" spans="1:86" x14ac:dyDescent="0.2">
      <c r="A16" s="3"/>
      <c r="B16" s="3"/>
      <c r="C16" s="3" t="s">
        <v>108</v>
      </c>
      <c r="D16" s="3"/>
      <c r="E16" s="3"/>
      <c r="F16" s="3"/>
      <c r="G16" s="6" t="s">
        <v>111</v>
      </c>
      <c r="H16" s="10" t="s">
        <v>112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22">
        <v>100</v>
      </c>
      <c r="BA16" s="22">
        <v>0</v>
      </c>
      <c r="BB16" s="22">
        <v>100</v>
      </c>
      <c r="BC16" s="22">
        <v>10</v>
      </c>
      <c r="BD16" s="22">
        <v>10</v>
      </c>
      <c r="BE16" s="22">
        <v>60</v>
      </c>
      <c r="BF16" s="22">
        <v>0</v>
      </c>
      <c r="BG16" s="13"/>
      <c r="BH16" s="14">
        <v>100</v>
      </c>
      <c r="BI16" s="14">
        <v>0</v>
      </c>
      <c r="BJ16" s="14">
        <v>100</v>
      </c>
      <c r="BK16" s="14">
        <v>10</v>
      </c>
      <c r="BL16" s="14">
        <v>10</v>
      </c>
      <c r="BM16" s="14">
        <v>60</v>
      </c>
      <c r="BN16" s="14">
        <v>0</v>
      </c>
      <c r="BP16" s="14">
        <v>0</v>
      </c>
      <c r="BQ16" s="34">
        <v>1</v>
      </c>
      <c r="BR16" s="13"/>
      <c r="BS16" s="20">
        <v>0</v>
      </c>
      <c r="BT16" s="13">
        <v>0</v>
      </c>
      <c r="BU16" s="13">
        <v>0</v>
      </c>
      <c r="BV16" s="13">
        <v>0</v>
      </c>
      <c r="BW16" s="13">
        <v>0</v>
      </c>
      <c r="BX16" s="21">
        <v>0</v>
      </c>
      <c r="BY16" s="21">
        <v>0</v>
      </c>
      <c r="BZ16" s="13"/>
      <c r="CA16" s="22">
        <v>0</v>
      </c>
      <c r="CB16" s="22">
        <v>0</v>
      </c>
      <c r="CC16" s="22">
        <v>0</v>
      </c>
      <c r="CD16" s="22">
        <v>0</v>
      </c>
      <c r="CE16" s="22">
        <v>0</v>
      </c>
      <c r="CF16" s="22">
        <v>0</v>
      </c>
      <c r="CG16" s="22">
        <v>0</v>
      </c>
    </row>
    <row r="17" spans="1:85" x14ac:dyDescent="0.2">
      <c r="A17" s="3"/>
      <c r="B17" s="3"/>
      <c r="C17" s="3" t="s">
        <v>110</v>
      </c>
      <c r="D17" s="3"/>
      <c r="E17" s="3"/>
      <c r="F17" s="3"/>
      <c r="G17" s="6" t="s">
        <v>113</v>
      </c>
      <c r="H17" s="10" t="s">
        <v>112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22">
        <v>0</v>
      </c>
      <c r="BA17" s="22">
        <v>0</v>
      </c>
      <c r="BB17" s="22">
        <v>0</v>
      </c>
      <c r="BC17" s="22">
        <v>100</v>
      </c>
      <c r="BD17" s="22">
        <v>100</v>
      </c>
      <c r="BE17" s="22">
        <v>0</v>
      </c>
      <c r="BF17" s="22">
        <v>0</v>
      </c>
      <c r="BG17" s="13"/>
      <c r="BH17" s="14">
        <v>0</v>
      </c>
      <c r="BI17" s="14">
        <v>0</v>
      </c>
      <c r="BJ17" s="14">
        <v>0</v>
      </c>
      <c r="BK17" s="14">
        <v>100</v>
      </c>
      <c r="BL17" s="14">
        <v>100</v>
      </c>
      <c r="BM17" s="14">
        <v>0</v>
      </c>
      <c r="BN17" s="14">
        <v>0</v>
      </c>
      <c r="BP17" s="14">
        <v>0</v>
      </c>
      <c r="BQ17" s="34">
        <v>1</v>
      </c>
      <c r="BR17" s="13"/>
      <c r="BS17" s="20">
        <v>0</v>
      </c>
      <c r="BT17" s="13">
        <v>0</v>
      </c>
      <c r="BU17" s="13">
        <v>0</v>
      </c>
      <c r="BV17" s="13">
        <v>0</v>
      </c>
      <c r="BW17" s="13">
        <v>0</v>
      </c>
      <c r="BX17" s="21">
        <v>0</v>
      </c>
      <c r="BY17" s="21">
        <v>0</v>
      </c>
      <c r="BZ17" s="13"/>
      <c r="CA17" s="22">
        <v>0</v>
      </c>
      <c r="CB17" s="22">
        <v>0</v>
      </c>
      <c r="CC17" s="22">
        <v>0</v>
      </c>
      <c r="CD17" s="22">
        <v>0</v>
      </c>
      <c r="CE17" s="22">
        <v>0</v>
      </c>
      <c r="CF17" s="22">
        <v>0</v>
      </c>
      <c r="CG17" s="22">
        <v>0</v>
      </c>
    </row>
    <row r="18" spans="1:85" x14ac:dyDescent="0.2">
      <c r="A18" s="3"/>
      <c r="B18" s="3"/>
      <c r="C18" s="3"/>
      <c r="D18" s="3"/>
      <c r="E18" s="3"/>
      <c r="F18" s="3"/>
      <c r="G18" s="6"/>
      <c r="H18" s="10"/>
      <c r="I18" s="3"/>
      <c r="J18" s="6" t="s">
        <v>41</v>
      </c>
      <c r="K18" s="3"/>
      <c r="L18" s="3"/>
      <c r="M18" s="3"/>
      <c r="N18" s="3"/>
      <c r="O18" s="3"/>
      <c r="P18" s="3"/>
      <c r="Q18" s="3"/>
      <c r="R18" s="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23" t="s">
        <v>42</v>
      </c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23" t="s">
        <v>89</v>
      </c>
      <c r="BI18" s="13" t="s">
        <v>99</v>
      </c>
      <c r="BJ18" s="13" t="s">
        <v>131</v>
      </c>
      <c r="BK18" s="13"/>
      <c r="BL18" s="54" t="s">
        <v>132</v>
      </c>
      <c r="BM18" s="13"/>
      <c r="BN18" s="13"/>
      <c r="BO18" s="13"/>
      <c r="BP18" t="s">
        <v>107</v>
      </c>
      <c r="BR18" s="13"/>
      <c r="BS18" s="23" t="s">
        <v>194</v>
      </c>
      <c r="BT18" s="13"/>
      <c r="BU18" s="13"/>
      <c r="BV18" s="13"/>
      <c r="BW18" s="13"/>
      <c r="BX18" s="13"/>
      <c r="BY18" s="13"/>
      <c r="BZ18" s="13"/>
      <c r="CA18" s="23" t="s">
        <v>87</v>
      </c>
    </row>
    <row r="19" spans="1:85" x14ac:dyDescent="0.2">
      <c r="A19" s="3"/>
      <c r="B19" s="3"/>
      <c r="C19" s="3"/>
      <c r="D19" s="6"/>
      <c r="E19" s="6"/>
      <c r="F19" s="4" t="s">
        <v>71</v>
      </c>
      <c r="G19" s="6" t="s">
        <v>12</v>
      </c>
      <c r="H19" s="10" t="s">
        <v>26</v>
      </c>
      <c r="I19" s="3"/>
      <c r="J19" s="14">
        <v>1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K19" s="12">
        <v>1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3"/>
      <c r="AZ19" s="13"/>
      <c r="BA19" s="13"/>
      <c r="BB19" s="13"/>
      <c r="BC19" s="13"/>
      <c r="BD19" s="13"/>
      <c r="BE19" s="13"/>
      <c r="BF19" s="13"/>
      <c r="BG19" s="13"/>
      <c r="BH19" s="14">
        <v>1</v>
      </c>
      <c r="BI19" s="14">
        <v>0</v>
      </c>
      <c r="BJ19" s="14">
        <v>1</v>
      </c>
      <c r="BK19" s="13"/>
      <c r="BL19" s="55">
        <v>0</v>
      </c>
      <c r="BM19" s="13"/>
      <c r="BN19" s="13"/>
      <c r="BO19" s="13"/>
      <c r="BP19" s="22">
        <v>0</v>
      </c>
      <c r="BR19" s="13"/>
      <c r="BS19" s="17" cm="1">
        <f t="array" ref="BS19:BY26">TRANSPOSE(MMULT(S49:AI55,J19:Q35))-AZ10:BF17</f>
        <v>-9.9999999392252903E-8</v>
      </c>
      <c r="BT19" s="18">
        <v>0</v>
      </c>
      <c r="BU19" s="18">
        <v>-2.9999999995311555E-7</v>
      </c>
      <c r="BV19" s="18">
        <v>0</v>
      </c>
      <c r="BW19" s="18">
        <v>0</v>
      </c>
      <c r="BX19" s="19">
        <v>0</v>
      </c>
      <c r="BY19" s="19">
        <v>0</v>
      </c>
      <c r="BZ19" s="13"/>
      <c r="CA19" s="17" cm="1">
        <f t="array" ref="CA19:CG30">TRANSPOSE(_xlfn.ANCHORARRAY(AK65)-AK73:AV79)</f>
        <v>0</v>
      </c>
      <c r="CB19" s="18">
        <v>0</v>
      </c>
      <c r="CC19" s="18">
        <v>0</v>
      </c>
      <c r="CD19" s="18">
        <v>0</v>
      </c>
      <c r="CE19" s="18">
        <v>-4.4408920985006262E-16</v>
      </c>
      <c r="CF19" s="19">
        <v>0</v>
      </c>
      <c r="CG19">
        <v>0</v>
      </c>
    </row>
    <row r="20" spans="1:85" x14ac:dyDescent="0.2">
      <c r="A20" s="3"/>
      <c r="B20" s="3"/>
      <c r="C20" s="3"/>
      <c r="D20" s="6"/>
      <c r="E20" s="6"/>
      <c r="F20" s="4" t="s">
        <v>72</v>
      </c>
      <c r="G20" s="6" t="s">
        <v>21</v>
      </c>
      <c r="H20" s="10" t="s">
        <v>26</v>
      </c>
      <c r="I20" s="3"/>
      <c r="J20" s="14">
        <v>1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K20" s="12">
        <v>0</v>
      </c>
      <c r="AL20" s="12">
        <v>1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3"/>
      <c r="AZ20" s="13"/>
      <c r="BA20" s="13"/>
      <c r="BB20" s="13"/>
      <c r="BC20" s="13"/>
      <c r="BD20" s="13"/>
      <c r="BE20" s="13"/>
      <c r="BF20" s="13"/>
      <c r="BG20" s="13"/>
      <c r="BH20" s="14">
        <v>0</v>
      </c>
      <c r="BI20" s="14">
        <v>0</v>
      </c>
      <c r="BJ20" s="14">
        <v>1</v>
      </c>
      <c r="BK20" s="13"/>
      <c r="BL20" s="55">
        <v>0</v>
      </c>
      <c r="BM20" s="13"/>
      <c r="BN20" s="13"/>
      <c r="BO20" s="13"/>
      <c r="BP20" s="13" t="s">
        <v>106</v>
      </c>
      <c r="BR20" s="13"/>
      <c r="BS20" s="20">
        <v>0</v>
      </c>
      <c r="BT20" s="13">
        <v>0</v>
      </c>
      <c r="BU20" s="13">
        <v>0</v>
      </c>
      <c r="BV20" s="13">
        <v>0</v>
      </c>
      <c r="BW20" s="13">
        <v>0</v>
      </c>
      <c r="BX20" s="21">
        <v>0</v>
      </c>
      <c r="BY20" s="21">
        <v>0</v>
      </c>
      <c r="BZ20" s="13"/>
      <c r="CA20" s="20">
        <v>1.7706103999999989</v>
      </c>
      <c r="CB20" s="13">
        <v>3.2222221999999991</v>
      </c>
      <c r="CC20" s="13">
        <v>-1.7000000000000011</v>
      </c>
      <c r="CD20" s="13">
        <v>-1.2000000000000011</v>
      </c>
      <c r="CE20" s="13">
        <v>5.1999999999999993</v>
      </c>
      <c r="CF20" s="21">
        <v>-1.4000000000000004</v>
      </c>
      <c r="CG20">
        <v>-1.7000000000000011</v>
      </c>
    </row>
    <row r="21" spans="1:85" x14ac:dyDescent="0.2">
      <c r="A21" s="3"/>
      <c r="B21" s="3"/>
      <c r="C21" s="3"/>
      <c r="D21" s="6"/>
      <c r="E21" s="6"/>
      <c r="F21" s="4" t="s">
        <v>73</v>
      </c>
      <c r="G21" s="6" t="s">
        <v>22</v>
      </c>
      <c r="H21" s="10" t="s">
        <v>26</v>
      </c>
      <c r="I21" s="3"/>
      <c r="J21" s="14">
        <v>-1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K21" s="12">
        <v>0</v>
      </c>
      <c r="AL21" s="12">
        <v>1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3"/>
      <c r="AZ21" s="13"/>
      <c r="BA21" s="13"/>
      <c r="BB21" s="13"/>
      <c r="BC21" s="13"/>
      <c r="BD21" s="13"/>
      <c r="BE21" s="13"/>
      <c r="BF21" s="13"/>
      <c r="BG21" s="13"/>
      <c r="BH21" s="14">
        <v>-1</v>
      </c>
      <c r="BI21" s="14">
        <v>0</v>
      </c>
      <c r="BJ21" s="14">
        <v>0</v>
      </c>
      <c r="BK21" s="13"/>
      <c r="BL21" s="55">
        <v>0</v>
      </c>
      <c r="BM21" s="13"/>
      <c r="BN21" s="13"/>
      <c r="BO21" s="13"/>
      <c r="BP21" s="13">
        <v>10000</v>
      </c>
      <c r="BR21" s="13"/>
      <c r="BS21" s="20">
        <v>0</v>
      </c>
      <c r="BT21" s="13">
        <v>0</v>
      </c>
      <c r="BU21" s="13">
        <v>0</v>
      </c>
      <c r="BV21" s="13">
        <v>0</v>
      </c>
      <c r="BW21" s="13">
        <v>0</v>
      </c>
      <c r="BX21" s="21">
        <v>0</v>
      </c>
      <c r="BY21" s="21">
        <v>0</v>
      </c>
      <c r="BZ21" s="13"/>
      <c r="CA21" s="20">
        <v>24.014197500000002</v>
      </c>
      <c r="CB21" s="13">
        <v>25.4</v>
      </c>
      <c r="CC21" s="13">
        <v>24</v>
      </c>
      <c r="CD21" s="13">
        <v>29</v>
      </c>
      <c r="CE21" s="13">
        <v>29</v>
      </c>
      <c r="CF21" s="21">
        <v>28</v>
      </c>
      <c r="CG21">
        <v>28</v>
      </c>
    </row>
    <row r="22" spans="1:85" x14ac:dyDescent="0.2">
      <c r="A22" s="3"/>
      <c r="B22" s="3"/>
      <c r="C22" s="3"/>
      <c r="D22" s="6"/>
      <c r="E22" s="6"/>
      <c r="F22" s="4" t="s">
        <v>74</v>
      </c>
      <c r="G22" s="6" t="s">
        <v>23</v>
      </c>
      <c r="H22" s="10" t="s">
        <v>26</v>
      </c>
      <c r="I22" s="3"/>
      <c r="J22" s="14">
        <v>1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1</v>
      </c>
      <c r="AX22" s="12">
        <v>0</v>
      </c>
      <c r="AY22" s="13"/>
      <c r="AZ22" s="13"/>
      <c r="BA22" s="13"/>
      <c r="BB22" s="13"/>
      <c r="BC22" s="13"/>
      <c r="BD22" s="13"/>
      <c r="BE22" s="13"/>
      <c r="BF22" s="13"/>
      <c r="BG22" s="13"/>
      <c r="BH22" s="14">
        <v>1</v>
      </c>
      <c r="BI22" s="14">
        <v>0</v>
      </c>
      <c r="BJ22" s="14">
        <v>1</v>
      </c>
      <c r="BK22" s="13"/>
      <c r="BL22" s="55">
        <v>0</v>
      </c>
      <c r="BM22" s="13"/>
      <c r="BN22" s="13"/>
      <c r="BO22" s="13"/>
      <c r="BP22" s="13"/>
      <c r="BR22" s="6"/>
      <c r="BS22" s="20">
        <v>0</v>
      </c>
      <c r="BT22" s="13">
        <v>0</v>
      </c>
      <c r="BU22" s="13">
        <v>0</v>
      </c>
      <c r="BV22" s="13">
        <v>0</v>
      </c>
      <c r="BW22" s="13">
        <v>0</v>
      </c>
      <c r="BX22" s="21">
        <v>0</v>
      </c>
      <c r="BY22" s="21">
        <v>0</v>
      </c>
      <c r="BZ22" s="13"/>
      <c r="CA22" s="20">
        <v>95</v>
      </c>
      <c r="CB22" s="13">
        <v>97</v>
      </c>
      <c r="CC22" s="13">
        <v>95</v>
      </c>
      <c r="CD22" s="13">
        <v>100</v>
      </c>
      <c r="CE22" s="13">
        <v>100</v>
      </c>
      <c r="CF22" s="21">
        <v>100</v>
      </c>
      <c r="CG22">
        <v>100</v>
      </c>
    </row>
    <row r="23" spans="1:85" x14ac:dyDescent="0.2">
      <c r="A23" s="3"/>
      <c r="B23" s="3"/>
      <c r="C23" s="3"/>
      <c r="D23" s="6"/>
      <c r="E23" s="6"/>
      <c r="F23" s="4" t="s">
        <v>144</v>
      </c>
      <c r="G23" s="6" t="s">
        <v>145</v>
      </c>
      <c r="H23" s="10" t="s">
        <v>26</v>
      </c>
      <c r="I23" s="3"/>
      <c r="J23" s="14">
        <v>0</v>
      </c>
      <c r="K23" s="14">
        <v>1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K23" s="12">
        <v>0</v>
      </c>
      <c r="AL23" s="12">
        <v>0</v>
      </c>
      <c r="AM23" s="12">
        <v>1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BH23" s="14">
        <v>0</v>
      </c>
      <c r="BI23" s="14">
        <v>1</v>
      </c>
      <c r="BJ23" s="14">
        <v>0</v>
      </c>
      <c r="BL23" s="55">
        <v>0</v>
      </c>
      <c r="BR23" s="6"/>
      <c r="BS23" s="20">
        <v>0</v>
      </c>
      <c r="BT23" s="13">
        <v>0</v>
      </c>
      <c r="BU23" s="13">
        <v>0</v>
      </c>
      <c r="BV23" s="13">
        <v>0</v>
      </c>
      <c r="BW23" s="13">
        <v>0</v>
      </c>
      <c r="BX23" s="21">
        <v>0</v>
      </c>
      <c r="BY23" s="21">
        <v>0</v>
      </c>
      <c r="BZ23" s="13"/>
      <c r="CA23" s="20">
        <v>0</v>
      </c>
      <c r="CB23" s="13">
        <v>0</v>
      </c>
      <c r="CC23" s="13">
        <v>0</v>
      </c>
      <c r="CD23" s="13">
        <v>0</v>
      </c>
      <c r="CE23" s="13">
        <v>0</v>
      </c>
      <c r="CF23" s="21">
        <v>0</v>
      </c>
      <c r="CG23">
        <v>0</v>
      </c>
    </row>
    <row r="24" spans="1:85" x14ac:dyDescent="0.2">
      <c r="A24" s="3"/>
      <c r="B24" s="3"/>
      <c r="C24" s="3"/>
      <c r="D24" s="6"/>
      <c r="E24" s="6"/>
      <c r="F24" s="4" t="s">
        <v>148</v>
      </c>
      <c r="G24" s="6" t="s">
        <v>146</v>
      </c>
      <c r="H24" s="10" t="s">
        <v>26</v>
      </c>
      <c r="I24" s="3"/>
      <c r="J24" s="14">
        <v>0</v>
      </c>
      <c r="K24" s="14">
        <v>1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K24" s="12">
        <v>0</v>
      </c>
      <c r="AL24" s="12">
        <v>0</v>
      </c>
      <c r="AM24" s="12">
        <v>1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BH24" s="14">
        <v>0</v>
      </c>
      <c r="BI24" s="14">
        <v>1</v>
      </c>
      <c r="BJ24" s="14">
        <v>0</v>
      </c>
      <c r="BL24" s="55">
        <v>0</v>
      </c>
      <c r="BR24" s="6"/>
      <c r="BS24" s="20">
        <v>0</v>
      </c>
      <c r="BT24" s="13">
        <v>0</v>
      </c>
      <c r="BU24" s="13">
        <v>0</v>
      </c>
      <c r="BV24" s="13">
        <v>0</v>
      </c>
      <c r="BW24" s="13">
        <v>0</v>
      </c>
      <c r="BX24" s="21">
        <v>0</v>
      </c>
      <c r="BY24" s="21">
        <v>0</v>
      </c>
      <c r="BZ24" s="13"/>
      <c r="CA24" s="20">
        <v>10.5</v>
      </c>
      <c r="CB24" s="13">
        <v>10</v>
      </c>
      <c r="CC24" s="13">
        <v>9</v>
      </c>
      <c r="CD24" s="13">
        <v>10.5</v>
      </c>
      <c r="CE24" s="13">
        <v>10</v>
      </c>
      <c r="CF24" s="21">
        <v>9</v>
      </c>
      <c r="CG24">
        <v>9</v>
      </c>
    </row>
    <row r="25" spans="1:85" x14ac:dyDescent="0.2">
      <c r="A25" s="3"/>
      <c r="B25" s="3"/>
      <c r="C25" s="3"/>
      <c r="D25" s="6"/>
      <c r="E25" s="6"/>
      <c r="F25" s="4" t="s">
        <v>75</v>
      </c>
      <c r="G25" s="6" t="s">
        <v>93</v>
      </c>
      <c r="H25" s="10" t="s">
        <v>26</v>
      </c>
      <c r="I25" s="3"/>
      <c r="J25" s="14">
        <v>0</v>
      </c>
      <c r="K25" s="14">
        <v>1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1</v>
      </c>
      <c r="BH25" s="14">
        <v>0</v>
      </c>
      <c r="BI25" s="14">
        <v>1</v>
      </c>
      <c r="BJ25" s="14">
        <v>0</v>
      </c>
      <c r="BL25" s="55">
        <v>0</v>
      </c>
      <c r="BR25" s="6"/>
      <c r="BS25" s="20">
        <v>0</v>
      </c>
      <c r="BT25" s="13">
        <v>0</v>
      </c>
      <c r="BU25" s="13">
        <v>0</v>
      </c>
      <c r="BV25" s="13">
        <v>0</v>
      </c>
      <c r="BW25" s="13">
        <v>0</v>
      </c>
      <c r="BX25" s="21">
        <v>0</v>
      </c>
      <c r="BY25" s="21">
        <v>0</v>
      </c>
      <c r="BZ25" s="13"/>
      <c r="CA25" s="20">
        <v>57.885782159999998</v>
      </c>
      <c r="CB25" s="13">
        <v>57.771564329999997</v>
      </c>
      <c r="CC25" s="13">
        <v>57.54312865</v>
      </c>
      <c r="CD25" s="13">
        <v>57.885782159999998</v>
      </c>
      <c r="CE25" s="13">
        <v>57.771564329999997</v>
      </c>
      <c r="CF25" s="21">
        <v>57.54312865</v>
      </c>
      <c r="CG25">
        <v>57.54312865</v>
      </c>
    </row>
    <row r="26" spans="1:85" x14ac:dyDescent="0.2">
      <c r="A26" s="3"/>
      <c r="B26" s="3"/>
      <c r="C26" s="3"/>
      <c r="D26" s="6"/>
      <c r="E26" s="6"/>
      <c r="F26" s="4" t="s">
        <v>76</v>
      </c>
      <c r="G26" s="6" t="s">
        <v>16</v>
      </c>
      <c r="H26" s="10" t="s">
        <v>26</v>
      </c>
      <c r="I26" s="3"/>
      <c r="J26" s="14">
        <v>0</v>
      </c>
      <c r="K26" s="14">
        <v>0</v>
      </c>
      <c r="L26" s="14">
        <v>1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3"/>
      <c r="Y26" s="13"/>
      <c r="Z26" s="13"/>
      <c r="AA26" s="13"/>
      <c r="AB26" s="63"/>
      <c r="AC26" s="13"/>
      <c r="AD26" s="13"/>
      <c r="AE26" s="13"/>
      <c r="AF26" s="13"/>
      <c r="AG26" s="13"/>
      <c r="AH26" s="13"/>
      <c r="AI26" s="13"/>
      <c r="AK26" s="12">
        <v>0</v>
      </c>
      <c r="AL26" s="12">
        <v>0</v>
      </c>
      <c r="AM26" s="12">
        <v>0</v>
      </c>
      <c r="AN26" s="12">
        <v>1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BH26" s="14">
        <v>0</v>
      </c>
      <c r="BI26" s="14">
        <v>0</v>
      </c>
      <c r="BJ26" s="14">
        <v>0</v>
      </c>
      <c r="BL26" s="55">
        <v>0</v>
      </c>
      <c r="BR26" s="6"/>
      <c r="BS26" s="20">
        <v>0</v>
      </c>
      <c r="BT26" s="13">
        <v>0</v>
      </c>
      <c r="BU26" s="13">
        <v>0</v>
      </c>
      <c r="BV26" s="13">
        <v>0</v>
      </c>
      <c r="BW26" s="13">
        <v>0</v>
      </c>
      <c r="BX26" s="21">
        <v>0</v>
      </c>
      <c r="BY26" s="21">
        <v>0</v>
      </c>
      <c r="BZ26" s="13"/>
      <c r="CA26" s="20">
        <v>0</v>
      </c>
      <c r="CB26" s="13">
        <v>0</v>
      </c>
      <c r="CC26" s="13">
        <v>0</v>
      </c>
      <c r="CD26" s="13">
        <v>0</v>
      </c>
      <c r="CE26" s="13">
        <v>0</v>
      </c>
      <c r="CF26" s="21">
        <v>0</v>
      </c>
      <c r="CG26">
        <v>0</v>
      </c>
    </row>
    <row r="27" spans="1:85" x14ac:dyDescent="0.2">
      <c r="A27" s="3"/>
      <c r="B27" s="3"/>
      <c r="C27" s="3"/>
      <c r="D27" s="6"/>
      <c r="E27" s="6"/>
      <c r="F27" s="4" t="s">
        <v>120</v>
      </c>
      <c r="G27" s="6" t="s">
        <v>17</v>
      </c>
      <c r="H27" s="10" t="s">
        <v>26</v>
      </c>
      <c r="I27" s="3"/>
      <c r="J27" s="14">
        <v>0</v>
      </c>
      <c r="K27" s="14">
        <v>0</v>
      </c>
      <c r="L27" s="14">
        <v>0</v>
      </c>
      <c r="M27" s="14">
        <v>1</v>
      </c>
      <c r="N27" s="14">
        <v>0</v>
      </c>
      <c r="O27" s="14">
        <v>0</v>
      </c>
      <c r="P27" s="14">
        <v>0</v>
      </c>
      <c r="Q27" s="14">
        <v>0</v>
      </c>
      <c r="R27" s="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K27" s="12">
        <v>0</v>
      </c>
      <c r="AL27" s="12">
        <v>0</v>
      </c>
      <c r="AM27" s="12">
        <v>0</v>
      </c>
      <c r="AN27" s="12">
        <v>0</v>
      </c>
      <c r="AO27" s="12">
        <v>1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BH27" s="14">
        <v>0</v>
      </c>
      <c r="BI27" s="14">
        <v>0</v>
      </c>
      <c r="BJ27" s="14">
        <v>0</v>
      </c>
      <c r="BL27" s="55">
        <v>0</v>
      </c>
      <c r="BR27" s="6"/>
      <c r="BZ27" s="13"/>
      <c r="CA27" s="26">
        <v>22</v>
      </c>
      <c r="CB27">
        <v>22</v>
      </c>
      <c r="CC27">
        <v>22</v>
      </c>
      <c r="CD27">
        <v>7.8800000000000008</v>
      </c>
      <c r="CE27">
        <v>22</v>
      </c>
      <c r="CF27" s="27">
        <v>22</v>
      </c>
      <c r="CG27">
        <v>0</v>
      </c>
    </row>
    <row r="28" spans="1:85" x14ac:dyDescent="0.2">
      <c r="A28" s="3"/>
      <c r="B28" s="3"/>
      <c r="C28" s="3"/>
      <c r="D28" s="6"/>
      <c r="E28" s="6"/>
      <c r="F28" s="4" t="s">
        <v>77</v>
      </c>
      <c r="G28" s="6" t="s">
        <v>18</v>
      </c>
      <c r="H28" s="10" t="s">
        <v>26</v>
      </c>
      <c r="I28" s="3"/>
      <c r="J28" s="14">
        <v>0</v>
      </c>
      <c r="K28" s="14">
        <v>0</v>
      </c>
      <c r="L28" s="14">
        <v>0</v>
      </c>
      <c r="M28" s="14">
        <v>1</v>
      </c>
      <c r="N28" s="14">
        <v>0</v>
      </c>
      <c r="O28" s="14">
        <v>0</v>
      </c>
      <c r="P28" s="14">
        <v>0</v>
      </c>
      <c r="Q28" s="14">
        <v>0</v>
      </c>
      <c r="R28" s="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1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BH28" s="14">
        <v>0</v>
      </c>
      <c r="BI28" s="14">
        <v>0</v>
      </c>
      <c r="BJ28" s="14">
        <v>0</v>
      </c>
      <c r="BL28" s="55">
        <v>0</v>
      </c>
      <c r="BR28" s="6"/>
      <c r="BZ28" s="13"/>
      <c r="CA28" s="26">
        <v>60</v>
      </c>
      <c r="CB28">
        <v>60</v>
      </c>
      <c r="CC28">
        <v>60</v>
      </c>
      <c r="CD28">
        <v>45.88</v>
      </c>
      <c r="CE28">
        <v>60</v>
      </c>
      <c r="CF28" s="27">
        <v>60</v>
      </c>
      <c r="CG28">
        <v>0</v>
      </c>
    </row>
    <row r="29" spans="1:85" x14ac:dyDescent="0.2">
      <c r="A29" s="3"/>
      <c r="B29" s="3"/>
      <c r="C29" s="3"/>
      <c r="D29" s="6"/>
      <c r="E29" s="6"/>
      <c r="F29" s="4" t="s">
        <v>78</v>
      </c>
      <c r="G29" s="6" t="s">
        <v>19</v>
      </c>
      <c r="H29" s="10" t="s">
        <v>193</v>
      </c>
      <c r="I29" s="3"/>
      <c r="J29" s="14">
        <v>0</v>
      </c>
      <c r="K29" s="14">
        <v>0</v>
      </c>
      <c r="L29" s="14">
        <v>0</v>
      </c>
      <c r="M29" s="14">
        <v>0</v>
      </c>
      <c r="N29" s="14">
        <v>1</v>
      </c>
      <c r="O29" s="14">
        <v>0</v>
      </c>
      <c r="P29" s="14">
        <v>0</v>
      </c>
      <c r="Q29" s="14">
        <v>0</v>
      </c>
      <c r="R29" s="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1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BH29" s="14">
        <v>0</v>
      </c>
      <c r="BI29" s="14">
        <v>0</v>
      </c>
      <c r="BJ29" s="14">
        <v>0</v>
      </c>
      <c r="BL29" s="55">
        <v>0</v>
      </c>
      <c r="BR29" s="6"/>
      <c r="BZ29" s="13"/>
      <c r="CA29" s="20">
        <v>184.6</v>
      </c>
      <c r="CB29" s="13">
        <v>199</v>
      </c>
      <c r="CC29" s="13">
        <v>184.6</v>
      </c>
      <c r="CD29" s="13">
        <v>181.16</v>
      </c>
      <c r="CE29" s="13">
        <v>181.16</v>
      </c>
      <c r="CF29" s="21">
        <v>190.36</v>
      </c>
      <c r="CG29">
        <v>0</v>
      </c>
    </row>
    <row r="30" spans="1:85" x14ac:dyDescent="0.2">
      <c r="A30" s="3"/>
      <c r="B30" s="3"/>
      <c r="C30" s="3"/>
      <c r="D30" s="6"/>
      <c r="E30" s="6"/>
      <c r="F30" s="4" t="s">
        <v>79</v>
      </c>
      <c r="G30" s="50" t="s">
        <v>116</v>
      </c>
      <c r="H30" s="10" t="s">
        <v>26</v>
      </c>
      <c r="I30" s="3"/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1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BH30" s="14">
        <v>0</v>
      </c>
      <c r="BI30" s="14">
        <v>0</v>
      </c>
      <c r="BJ30" s="14">
        <v>-1</v>
      </c>
      <c r="BL30" s="55">
        <v>-1</v>
      </c>
      <c r="BR30" s="13"/>
      <c r="BZ30" s="13"/>
      <c r="CA30" s="20">
        <v>60</v>
      </c>
      <c r="CB30" s="13">
        <v>160</v>
      </c>
      <c r="CC30" s="13">
        <v>60</v>
      </c>
      <c r="CD30" s="13">
        <v>50</v>
      </c>
      <c r="CE30" s="13">
        <v>50</v>
      </c>
      <c r="CF30" s="21">
        <v>100</v>
      </c>
      <c r="CG30">
        <v>0</v>
      </c>
    </row>
    <row r="31" spans="1:85" x14ac:dyDescent="0.2">
      <c r="A31" s="3"/>
      <c r="B31" s="3"/>
      <c r="C31" s="3"/>
      <c r="D31" s="6"/>
      <c r="E31" s="6"/>
      <c r="F31" s="4" t="s">
        <v>159</v>
      </c>
      <c r="G31" s="50" t="s">
        <v>155</v>
      </c>
      <c r="H31" s="10" t="s">
        <v>26</v>
      </c>
      <c r="I31" s="3"/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1</v>
      </c>
      <c r="AT31" s="12">
        <v>1</v>
      </c>
      <c r="AU31" s="12">
        <v>0</v>
      </c>
      <c r="AV31" s="12">
        <v>0</v>
      </c>
      <c r="AW31" s="12">
        <v>0</v>
      </c>
      <c r="AX31" s="12">
        <v>0</v>
      </c>
      <c r="BH31" s="14">
        <v>0</v>
      </c>
      <c r="BI31" s="14">
        <v>0</v>
      </c>
      <c r="BJ31" s="14">
        <v>0</v>
      </c>
      <c r="BL31" s="55">
        <v>-1</v>
      </c>
      <c r="BR31" s="13"/>
      <c r="BZ31" s="13"/>
      <c r="CA31" s="20"/>
      <c r="CB31" s="13"/>
      <c r="CC31" s="13"/>
      <c r="CD31" s="13"/>
      <c r="CE31" s="13"/>
      <c r="CF31" s="21"/>
    </row>
    <row r="32" spans="1:85" x14ac:dyDescent="0.2">
      <c r="A32" s="3"/>
      <c r="B32" s="3"/>
      <c r="C32" s="3"/>
      <c r="D32" s="6"/>
      <c r="E32" s="6"/>
      <c r="F32" s="4" t="s">
        <v>160</v>
      </c>
      <c r="G32" s="50" t="s">
        <v>156</v>
      </c>
      <c r="H32" s="10" t="s">
        <v>26</v>
      </c>
      <c r="I32" s="3"/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1</v>
      </c>
      <c r="AT32" s="12">
        <v>1</v>
      </c>
      <c r="AU32" s="12">
        <v>0</v>
      </c>
      <c r="AV32" s="12">
        <v>0</v>
      </c>
      <c r="AW32" s="12">
        <v>0</v>
      </c>
      <c r="AX32" s="12">
        <v>0</v>
      </c>
      <c r="BH32" s="14">
        <v>0</v>
      </c>
      <c r="BI32" s="14">
        <v>0</v>
      </c>
      <c r="BJ32" s="14">
        <v>0</v>
      </c>
      <c r="BL32" s="55">
        <v>-1</v>
      </c>
      <c r="BR32" s="13"/>
      <c r="BZ32" s="13"/>
      <c r="CA32" s="13"/>
      <c r="CB32" s="13"/>
      <c r="CC32" s="13"/>
      <c r="CD32" s="13"/>
      <c r="CE32" s="13"/>
      <c r="CF32" s="13"/>
    </row>
    <row r="33" spans="1:85" x14ac:dyDescent="0.2">
      <c r="A33" s="3"/>
      <c r="B33" s="3"/>
      <c r="C33" s="3"/>
      <c r="D33" s="6"/>
      <c r="E33" s="6"/>
      <c r="F33" s="4" t="s">
        <v>92</v>
      </c>
      <c r="G33" s="50" t="s">
        <v>117</v>
      </c>
      <c r="H33" s="10" t="s">
        <v>26</v>
      </c>
      <c r="I33" s="3"/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1</v>
      </c>
      <c r="P33" s="14">
        <v>0</v>
      </c>
      <c r="Q33" s="14">
        <v>0</v>
      </c>
      <c r="R33" s="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1</v>
      </c>
      <c r="AV33" s="12">
        <v>0</v>
      </c>
      <c r="AW33" s="12">
        <v>0</v>
      </c>
      <c r="AX33" s="12">
        <v>0</v>
      </c>
      <c r="BH33" s="14">
        <v>0</v>
      </c>
      <c r="BI33" s="14">
        <v>0</v>
      </c>
      <c r="BJ33" s="14">
        <v>0</v>
      </c>
      <c r="BL33" s="55">
        <v>1</v>
      </c>
      <c r="BR33" s="13"/>
      <c r="BZ33" s="13"/>
      <c r="CA33" s="13"/>
      <c r="CB33" s="13"/>
      <c r="CC33" s="13"/>
      <c r="CD33" s="13"/>
      <c r="CE33" s="13"/>
      <c r="CF33" s="13"/>
    </row>
    <row r="34" spans="1:85" x14ac:dyDescent="0.2">
      <c r="A34" s="3"/>
      <c r="B34" s="3"/>
      <c r="C34" s="3"/>
      <c r="D34" s="6"/>
      <c r="E34" s="6"/>
      <c r="F34" s="4" t="s">
        <v>102</v>
      </c>
      <c r="G34" s="6" t="s">
        <v>118</v>
      </c>
      <c r="H34" s="10" t="s">
        <v>112</v>
      </c>
      <c r="I34" s="3"/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1</v>
      </c>
      <c r="Q34" s="14">
        <v>0</v>
      </c>
      <c r="R34" s="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1</v>
      </c>
      <c r="AW34" s="12">
        <v>0</v>
      </c>
      <c r="AX34" s="12">
        <v>0</v>
      </c>
      <c r="BH34" s="14">
        <v>0</v>
      </c>
      <c r="BI34" s="14">
        <v>0</v>
      </c>
      <c r="BJ34" s="14">
        <v>0</v>
      </c>
      <c r="BL34" s="55">
        <v>0</v>
      </c>
      <c r="BR34" s="13"/>
      <c r="BZ34" s="13"/>
      <c r="CA34" s="13" t="s">
        <v>164</v>
      </c>
      <c r="CB34" s="13"/>
      <c r="CC34" s="13"/>
      <c r="CD34" s="13"/>
      <c r="CE34" s="13"/>
      <c r="CF34" s="13"/>
    </row>
    <row r="35" spans="1:85" x14ac:dyDescent="0.2">
      <c r="A35" s="3"/>
      <c r="B35" s="3"/>
      <c r="C35" s="3"/>
      <c r="D35" s="3"/>
      <c r="E35" s="6"/>
      <c r="F35" s="4" t="s">
        <v>115</v>
      </c>
      <c r="G35" s="6" t="s">
        <v>119</v>
      </c>
      <c r="H35" s="10" t="s">
        <v>112</v>
      </c>
      <c r="I35" s="3"/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1</v>
      </c>
      <c r="R35" s="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1</v>
      </c>
      <c r="AW35" s="12">
        <v>0</v>
      </c>
      <c r="AX35" s="12">
        <v>0</v>
      </c>
      <c r="BH35" s="14">
        <v>0</v>
      </c>
      <c r="BI35" s="14">
        <v>0</v>
      </c>
      <c r="BJ35" s="14">
        <v>0</v>
      </c>
      <c r="BL35" s="55">
        <v>0</v>
      </c>
      <c r="BR35" s="13"/>
      <c r="BZ35" s="13"/>
      <c r="CA35" s="13" cm="1">
        <f t="array" ref="CA35:CC35">AT83:AV83</f>
        <v>0</v>
      </c>
      <c r="CB35" s="13">
        <v>0</v>
      </c>
      <c r="CC35" s="13">
        <v>0</v>
      </c>
      <c r="CD35" s="13"/>
      <c r="CE35" s="13"/>
      <c r="CF35" s="13"/>
    </row>
    <row r="36" spans="1:85" x14ac:dyDescent="0.2">
      <c r="AR36" s="13"/>
      <c r="AS36" s="13"/>
      <c r="AT36" s="13"/>
      <c r="AU36" s="13"/>
      <c r="AV36" s="13"/>
      <c r="CA36" s="11" t="s">
        <v>55</v>
      </c>
    </row>
    <row r="37" spans="1:85" x14ac:dyDescent="0.2">
      <c r="A37" s="3"/>
      <c r="B37" s="3"/>
      <c r="C37" s="3"/>
      <c r="D37" s="3"/>
      <c r="E37" s="3"/>
      <c r="F37" s="3"/>
      <c r="G37" s="6" t="s">
        <v>54</v>
      </c>
      <c r="H37" s="10" t="s">
        <v>125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14">
        <v>0</v>
      </c>
      <c r="T37" s="14">
        <v>0.15</v>
      </c>
      <c r="U37" s="14">
        <v>-0.08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0.55000000000000004</v>
      </c>
      <c r="AD37" s="14">
        <v>0</v>
      </c>
      <c r="AE37" s="14">
        <v>0.5</v>
      </c>
      <c r="AF37" s="14">
        <v>0.9</v>
      </c>
      <c r="AG37" s="14">
        <v>0</v>
      </c>
      <c r="AH37" s="14">
        <v>0</v>
      </c>
      <c r="AI37" s="14">
        <v>0</v>
      </c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Z37" s="37" t="s">
        <v>100</v>
      </c>
      <c r="CA37" s="13" cm="1">
        <f t="array" ref="CA37:CG39">TRANSPOSE(MMULT(S49:AI55,BH19:BJ35))</f>
        <v>6.2333333</v>
      </c>
      <c r="CB37" s="13">
        <v>1.8</v>
      </c>
      <c r="CC37" s="13">
        <v>2.7666667</v>
      </c>
      <c r="CD37" s="13">
        <v>1.8</v>
      </c>
      <c r="CE37" s="13">
        <v>2.7</v>
      </c>
      <c r="CF37" s="13">
        <v>1.8</v>
      </c>
      <c r="CG37">
        <v>0</v>
      </c>
    </row>
    <row r="38" spans="1:85" x14ac:dyDescent="0.2">
      <c r="A38" s="3"/>
      <c r="B38" s="3"/>
      <c r="C38" s="3"/>
      <c r="D38" s="3"/>
      <c r="E38" s="3"/>
      <c r="F38" s="3"/>
      <c r="G38" s="6" t="s">
        <v>56</v>
      </c>
      <c r="H38" s="10" t="s">
        <v>125</v>
      </c>
      <c r="I38" s="3"/>
      <c r="J38" s="3"/>
      <c r="K38" s="3"/>
      <c r="L38" s="3"/>
      <c r="M38" s="3"/>
      <c r="N38" s="3"/>
      <c r="O38" s="3"/>
      <c r="P38" s="3"/>
      <c r="Q38" s="3"/>
      <c r="R38" s="3"/>
      <c r="AJ38" s="13" t="s">
        <v>57</v>
      </c>
      <c r="AK38" s="16">
        <v>2000</v>
      </c>
      <c r="AL38" s="16">
        <v>100</v>
      </c>
      <c r="AM38" s="16">
        <v>3000</v>
      </c>
      <c r="AN38" s="60">
        <v>500</v>
      </c>
      <c r="AO38" s="16">
        <v>250</v>
      </c>
      <c r="AP38" s="16">
        <v>150</v>
      </c>
      <c r="AQ38" s="16">
        <v>60</v>
      </c>
      <c r="AR38" s="16">
        <v>1000</v>
      </c>
      <c r="AS38" s="16">
        <v>10000000</v>
      </c>
      <c r="AT38" s="16">
        <v>10000000</v>
      </c>
      <c r="AU38" s="16">
        <v>0</v>
      </c>
      <c r="AV38" s="16">
        <f>30000/150</f>
        <v>200</v>
      </c>
      <c r="AW38" s="16">
        <v>2000</v>
      </c>
      <c r="AX38" s="16">
        <v>200</v>
      </c>
      <c r="BZ38" t="s">
        <v>91</v>
      </c>
      <c r="CA38" s="13">
        <v>7</v>
      </c>
      <c r="CB38" s="13">
        <v>4.5999999999999996</v>
      </c>
      <c r="CC38" s="13">
        <v>8</v>
      </c>
      <c r="CD38" s="13">
        <v>1</v>
      </c>
      <c r="CE38" s="13">
        <v>1</v>
      </c>
      <c r="CF38" s="13">
        <v>2</v>
      </c>
      <c r="CG38">
        <v>2</v>
      </c>
    </row>
    <row r="39" spans="1:85" x14ac:dyDescent="0.2">
      <c r="A39" s="3"/>
      <c r="B39" s="3"/>
      <c r="C39" s="3"/>
      <c r="D39" s="3"/>
      <c r="E39" s="3"/>
      <c r="F39" s="3"/>
      <c r="G39" s="6" t="s">
        <v>58</v>
      </c>
      <c r="H39" s="10" t="s">
        <v>126</v>
      </c>
      <c r="I39" s="3"/>
      <c r="J39" s="3"/>
      <c r="K39" s="3"/>
      <c r="L39" s="3"/>
      <c r="M39" s="3"/>
      <c r="N39" s="3"/>
      <c r="O39" s="3"/>
      <c r="P39" s="3"/>
      <c r="Q39" s="3"/>
      <c r="R39" s="3"/>
      <c r="AJ39" s="13" t="s">
        <v>59</v>
      </c>
      <c r="AK39" s="16">
        <v>9</v>
      </c>
      <c r="AL39" s="16">
        <v>9</v>
      </c>
      <c r="AM39" s="16">
        <v>30</v>
      </c>
      <c r="AN39" s="60">
        <v>100</v>
      </c>
      <c r="AO39" s="16">
        <v>0</v>
      </c>
      <c r="AP39" s="16">
        <v>5</v>
      </c>
      <c r="AQ39" s="16">
        <v>58</v>
      </c>
      <c r="AR39" s="16">
        <v>3.5</v>
      </c>
      <c r="AS39" s="16">
        <v>22</v>
      </c>
      <c r="AT39" s="16">
        <v>60</v>
      </c>
      <c r="AU39" s="16">
        <v>100</v>
      </c>
      <c r="AV39" s="16">
        <v>160</v>
      </c>
      <c r="AW39" s="16">
        <v>18</v>
      </c>
      <c r="AX39" s="61">
        <f>200*4.18/3600*(45-15)</f>
        <v>6.9666666666666668</v>
      </c>
      <c r="BZ39" s="13" t="s">
        <v>134</v>
      </c>
      <c r="CA39" s="13">
        <v>11.6627229</v>
      </c>
      <c r="CB39" s="13">
        <v>9.2777778000000009</v>
      </c>
      <c r="CC39" s="13">
        <v>11.6666667</v>
      </c>
      <c r="CD39" s="13">
        <v>10.200000000000001</v>
      </c>
      <c r="CE39" s="13">
        <v>8.1999999999999993</v>
      </c>
      <c r="CF39" s="13">
        <v>10.4</v>
      </c>
      <c r="CG39">
        <v>12.4</v>
      </c>
    </row>
    <row r="40" spans="1:85" x14ac:dyDescent="0.2">
      <c r="A40" s="3"/>
      <c r="B40" s="3"/>
      <c r="C40" s="3"/>
      <c r="D40" s="3"/>
      <c r="E40" s="3"/>
      <c r="F40" s="3"/>
      <c r="G40" s="3"/>
      <c r="H40" s="10"/>
      <c r="I40" s="3"/>
      <c r="J40" s="3"/>
      <c r="K40" s="3"/>
      <c r="L40" s="3"/>
      <c r="M40" s="3"/>
      <c r="N40" s="3"/>
      <c r="O40" s="3"/>
      <c r="P40" s="3"/>
      <c r="Q40" s="3"/>
      <c r="R40" s="3"/>
      <c r="AJ40" s="13"/>
      <c r="AK40" s="13" t="s">
        <v>60</v>
      </c>
      <c r="AL40" s="13"/>
      <c r="AM40" s="13"/>
      <c r="AN40" s="13"/>
      <c r="AO40" s="13"/>
      <c r="AP40" s="13"/>
      <c r="AW40" s="23" t="s">
        <v>61</v>
      </c>
      <c r="AX40" s="23"/>
      <c r="AY40" s="13"/>
      <c r="AZ40" s="11" t="s">
        <v>95</v>
      </c>
      <c r="BA40" t="s">
        <v>101</v>
      </c>
      <c r="BB40" s="11" t="s">
        <v>96</v>
      </c>
      <c r="BD40" s="13"/>
      <c r="BE40" s="13"/>
      <c r="BF40" s="13"/>
      <c r="BG40" s="13"/>
      <c r="BH40" s="11" t="s">
        <v>62</v>
      </c>
      <c r="CA40" s="13" t="s">
        <v>63</v>
      </c>
      <c r="CB40" s="13"/>
      <c r="CC40" s="13"/>
      <c r="CD40" s="13"/>
      <c r="CE40" s="13"/>
      <c r="CF40" s="13"/>
    </row>
    <row r="41" spans="1:85" x14ac:dyDescent="0.2">
      <c r="A41" s="3" t="s">
        <v>1</v>
      </c>
      <c r="B41" s="3" t="s">
        <v>4</v>
      </c>
      <c r="C41" s="3"/>
      <c r="D41" s="3"/>
      <c r="E41" s="3"/>
      <c r="F41" s="3"/>
      <c r="G41" s="3"/>
      <c r="H41" s="10"/>
      <c r="I41" s="3"/>
      <c r="J41" s="3"/>
      <c r="K41" s="3"/>
      <c r="L41" s="3"/>
      <c r="M41" s="3"/>
      <c r="N41" s="3"/>
      <c r="O41" s="3"/>
      <c r="P41" s="3"/>
      <c r="Q41" s="3"/>
      <c r="R41" s="3"/>
      <c r="AJ41" s="13"/>
      <c r="AK41" s="16">
        <v>0.1</v>
      </c>
      <c r="AL41" s="14">
        <v>1</v>
      </c>
      <c r="AM41" s="14">
        <v>1</v>
      </c>
      <c r="AN41" s="14">
        <v>1</v>
      </c>
      <c r="AO41" s="14">
        <v>1</v>
      </c>
      <c r="AP41" s="14">
        <v>1</v>
      </c>
      <c r="AQ41" s="14">
        <v>1</v>
      </c>
      <c r="AR41" s="14">
        <v>1</v>
      </c>
      <c r="AS41" s="14">
        <v>1</v>
      </c>
      <c r="AT41" s="14">
        <v>1</v>
      </c>
      <c r="AU41" s="14">
        <v>1.99</v>
      </c>
      <c r="AV41" s="14">
        <v>1</v>
      </c>
      <c r="AW41" s="42" cm="1">
        <f t="array" ref="AW41:AW46">AO57:AO62*AZ41:AZ46-MMULT(BH41:BM46,V49:V54)</f>
        <v>3.6666667000000004</v>
      </c>
      <c r="AX41" s="42" cm="1">
        <f t="array" ref="AX41:AX46">AP57:AP62*BA41:BA46-MMULT(BH49:BM54,Y49:Y54)</f>
        <v>2.4691358333333335</v>
      </c>
      <c r="AY41" s="13"/>
      <c r="AZ41" s="45">
        <v>1</v>
      </c>
      <c r="BA41" s="45">
        <v>1</v>
      </c>
      <c r="BB41" s="44">
        <f>1-0.014</f>
        <v>0.98599999999999999</v>
      </c>
      <c r="BD41" s="13"/>
      <c r="BE41" s="13"/>
      <c r="BF41" s="13"/>
      <c r="BG41" s="13"/>
      <c r="BH41" s="12">
        <v>1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Z41" s="13"/>
      <c r="CA41" s="13" cm="1">
        <f t="array" ref="CA41:CF42">TRANSPOSE(_xlfn.ANCHORARRAY(AM57)-AW41:AX46)</f>
        <v>12.533333299999999</v>
      </c>
      <c r="CB41" s="13">
        <v>12.533333299999999</v>
      </c>
      <c r="CC41" s="13">
        <v>14.399999999999999</v>
      </c>
      <c r="CD41" s="13">
        <v>14.399999999999999</v>
      </c>
      <c r="CE41" s="13">
        <v>14.399999999999999</v>
      </c>
      <c r="CF41" s="13">
        <v>14.399999999999999</v>
      </c>
    </row>
    <row r="42" spans="1:85" x14ac:dyDescent="0.2">
      <c r="A42" s="3" t="s">
        <v>1</v>
      </c>
      <c r="B42" s="3" t="s">
        <v>5</v>
      </c>
      <c r="C42" s="3"/>
      <c r="D42" s="3"/>
      <c r="E42" s="3"/>
      <c r="F42" s="3"/>
      <c r="G42" s="3"/>
      <c r="H42" s="10"/>
      <c r="I42" s="3"/>
      <c r="J42" s="3"/>
      <c r="K42" s="3"/>
      <c r="L42" s="3"/>
      <c r="M42" s="3"/>
      <c r="N42" s="3"/>
      <c r="O42" s="3"/>
      <c r="P42" s="3"/>
      <c r="Q42" s="3"/>
      <c r="R42" s="3"/>
      <c r="AJ42" s="13"/>
      <c r="AK42" s="16">
        <v>0.2</v>
      </c>
      <c r="AL42" s="14">
        <v>1</v>
      </c>
      <c r="AM42" s="14">
        <v>1</v>
      </c>
      <c r="AN42" s="14">
        <v>1</v>
      </c>
      <c r="AO42" s="14">
        <v>1</v>
      </c>
      <c r="AP42" s="14">
        <v>1</v>
      </c>
      <c r="AQ42" s="14">
        <v>1</v>
      </c>
      <c r="AR42" s="14">
        <v>0</v>
      </c>
      <c r="AS42" s="14">
        <v>1</v>
      </c>
      <c r="AT42" s="14">
        <v>1</v>
      </c>
      <c r="AU42" s="14">
        <v>1.99</v>
      </c>
      <c r="AV42" s="14">
        <v>1</v>
      </c>
      <c r="AW42" s="43">
        <v>3.6666667000000004</v>
      </c>
      <c r="AX42" s="43">
        <v>2.4345679316666664</v>
      </c>
      <c r="AY42" s="13"/>
      <c r="AZ42" s="45">
        <v>1</v>
      </c>
      <c r="BA42" s="46">
        <f>BA41*$BB$41</f>
        <v>0.98599999999999999</v>
      </c>
      <c r="BD42" s="13"/>
      <c r="BE42" s="13"/>
      <c r="BF42" s="13"/>
      <c r="BG42" s="13"/>
      <c r="BH42" s="12">
        <v>1</v>
      </c>
      <c r="BI42" s="12">
        <v>1</v>
      </c>
      <c r="BJ42" s="12">
        <v>0</v>
      </c>
      <c r="BK42" s="12">
        <v>0</v>
      </c>
      <c r="BL42" s="12">
        <v>0</v>
      </c>
      <c r="BM42" s="12">
        <v>0</v>
      </c>
      <c r="BT42" s="23"/>
      <c r="BU42" s="13"/>
      <c r="BV42" s="13"/>
      <c r="BW42" s="13"/>
      <c r="BX42" s="13"/>
      <c r="BY42" s="13"/>
      <c r="BZ42" s="13"/>
      <c r="CA42" s="13">
        <v>4.4278641666666667</v>
      </c>
      <c r="CB42" s="13">
        <v>4.4624320683333334</v>
      </c>
      <c r="CC42" s="13">
        <v>6.4965160193766671</v>
      </c>
      <c r="CD42" s="13">
        <v>6.5021227951053939</v>
      </c>
      <c r="CE42" s="13">
        <v>6.5076510759739179</v>
      </c>
      <c r="CF42" s="13">
        <v>6.5131019609102836</v>
      </c>
    </row>
    <row r="43" spans="1:85" x14ac:dyDescent="0.2">
      <c r="A43" s="3" t="s">
        <v>1</v>
      </c>
      <c r="B43" s="3" t="s">
        <v>6</v>
      </c>
      <c r="C43" s="3"/>
      <c r="D43" s="3"/>
      <c r="E43" s="3"/>
      <c r="F43" s="3"/>
      <c r="G43" s="3"/>
      <c r="H43" s="10"/>
      <c r="I43" s="3"/>
      <c r="J43" s="3"/>
      <c r="K43" s="3"/>
      <c r="L43" s="3"/>
      <c r="M43" s="3"/>
      <c r="N43" s="3"/>
      <c r="O43" s="3"/>
      <c r="P43" s="3"/>
      <c r="Q43" s="3"/>
      <c r="R43" s="3"/>
      <c r="AJ43" s="13"/>
      <c r="AK43" s="16">
        <v>0.1</v>
      </c>
      <c r="AL43" s="14">
        <v>1</v>
      </c>
      <c r="AM43" s="14">
        <v>1</v>
      </c>
      <c r="AN43" s="14">
        <v>1</v>
      </c>
      <c r="AO43" s="14">
        <v>1</v>
      </c>
      <c r="AP43" s="14">
        <v>1</v>
      </c>
      <c r="AQ43" s="14">
        <v>1</v>
      </c>
      <c r="AR43" s="14">
        <v>1</v>
      </c>
      <c r="AS43" s="14">
        <v>1</v>
      </c>
      <c r="AT43" s="14">
        <v>1</v>
      </c>
      <c r="AU43" s="14">
        <v>1.99</v>
      </c>
      <c r="AV43" s="14">
        <v>1</v>
      </c>
      <c r="AW43" s="43">
        <v>1.8000000000000007</v>
      </c>
      <c r="AX43" s="43">
        <v>0.40048398062333312</v>
      </c>
      <c r="AY43" s="13"/>
      <c r="AZ43" s="45">
        <v>1</v>
      </c>
      <c r="BA43" s="46">
        <f>BA42*$BB$41</f>
        <v>0.97219599999999995</v>
      </c>
      <c r="BD43" s="13"/>
      <c r="BE43" s="13"/>
      <c r="BF43" s="13"/>
      <c r="BG43" s="13"/>
      <c r="BH43" s="12">
        <v>1</v>
      </c>
      <c r="BI43" s="12">
        <v>1</v>
      </c>
      <c r="BJ43" s="12">
        <v>1</v>
      </c>
      <c r="BK43" s="12">
        <v>0</v>
      </c>
      <c r="BL43" s="12">
        <v>0</v>
      </c>
      <c r="BM43" s="12">
        <v>0</v>
      </c>
      <c r="BT43" s="13"/>
      <c r="BU43" s="13"/>
      <c r="BV43" s="13"/>
      <c r="BW43" s="13"/>
      <c r="BX43" s="13"/>
      <c r="BY43" s="13"/>
      <c r="BZ43" s="13"/>
      <c r="CA43" s="13" t="s">
        <v>64</v>
      </c>
      <c r="CB43" s="13"/>
      <c r="CC43" s="13"/>
      <c r="CD43" s="13"/>
      <c r="CE43" s="13"/>
      <c r="CF43" s="13"/>
    </row>
    <row r="44" spans="1:85" x14ac:dyDescent="0.2">
      <c r="A44" s="3" t="s">
        <v>2</v>
      </c>
      <c r="B44" s="3" t="s">
        <v>4</v>
      </c>
      <c r="C44" s="3"/>
      <c r="D44" s="3"/>
      <c r="E44" s="3"/>
      <c r="F44" s="3"/>
      <c r="G44" s="3"/>
      <c r="H44" s="10"/>
      <c r="I44" s="3"/>
      <c r="J44" s="3"/>
      <c r="K44" s="3"/>
      <c r="L44" s="3"/>
      <c r="M44" s="3"/>
      <c r="N44" s="3"/>
      <c r="O44" s="3"/>
      <c r="P44" s="3"/>
      <c r="Q44" s="3"/>
      <c r="R44" s="3"/>
      <c r="AJ44" s="13"/>
      <c r="AK44" s="16">
        <v>0.2</v>
      </c>
      <c r="AL44" s="14">
        <v>1</v>
      </c>
      <c r="AM44" s="14">
        <v>1</v>
      </c>
      <c r="AN44" s="14">
        <v>1</v>
      </c>
      <c r="AO44" s="14">
        <v>1</v>
      </c>
      <c r="AP44" s="14">
        <v>1</v>
      </c>
      <c r="AQ44" s="14">
        <v>1</v>
      </c>
      <c r="AR44" s="14">
        <v>1</v>
      </c>
      <c r="AS44" s="14">
        <v>1</v>
      </c>
      <c r="AT44" s="14">
        <v>1</v>
      </c>
      <c r="AU44" s="14">
        <v>1.99</v>
      </c>
      <c r="AV44" s="14">
        <v>1</v>
      </c>
      <c r="AW44" s="43">
        <v>1.8000000000000007</v>
      </c>
      <c r="AX44" s="43">
        <v>0.39487720489460632</v>
      </c>
      <c r="AY44" s="13"/>
      <c r="AZ44" s="45">
        <v>1</v>
      </c>
      <c r="BA44" s="46">
        <f>BA43*$BB$41</f>
        <v>0.95858525599999989</v>
      </c>
      <c r="BD44" s="13"/>
      <c r="BE44" s="13"/>
      <c r="BF44" s="13"/>
      <c r="BG44" s="13"/>
      <c r="BH44" s="12">
        <v>1</v>
      </c>
      <c r="BI44" s="12">
        <v>1</v>
      </c>
      <c r="BJ44" s="12">
        <v>1</v>
      </c>
      <c r="BK44" s="12">
        <v>1</v>
      </c>
      <c r="BL44" s="12">
        <v>0</v>
      </c>
      <c r="BM44" s="12">
        <v>0</v>
      </c>
      <c r="BT44" s="13"/>
      <c r="BU44" s="13"/>
      <c r="BV44" s="13"/>
      <c r="BW44" s="13"/>
      <c r="BX44" s="13"/>
      <c r="BY44" s="13"/>
      <c r="CA44" s="13" cm="1">
        <f t="array" ref="CA44:CF45">TRANSPOSE(AW41:AX46-_xlfn.ANCHORARRAY(AK57))</f>
        <v>1.8666667000000003</v>
      </c>
      <c r="CB44" s="13">
        <v>1.8666667000000003</v>
      </c>
      <c r="CC44" s="13">
        <v>6.6613381477509392E-16</v>
      </c>
      <c r="CD44" s="13">
        <v>6.6613381477509392E-16</v>
      </c>
      <c r="CE44" s="13">
        <v>6.6613381477509392E-16</v>
      </c>
      <c r="CF44" s="13">
        <v>6.6613381477509392E-16</v>
      </c>
    </row>
    <row r="45" spans="1:85" x14ac:dyDescent="0.2">
      <c r="A45" s="3" t="s">
        <v>2</v>
      </c>
      <c r="B45" s="3" t="s">
        <v>5</v>
      </c>
      <c r="C45" s="3"/>
      <c r="D45" s="3"/>
      <c r="E45" s="3"/>
      <c r="F45" s="3"/>
      <c r="G45" s="3"/>
      <c r="H45" s="10"/>
      <c r="I45" s="3"/>
      <c r="J45" s="3"/>
      <c r="K45" s="3"/>
      <c r="L45" s="3"/>
      <c r="M45" s="3"/>
      <c r="N45" s="3"/>
      <c r="O45" s="3"/>
      <c r="P45" s="3"/>
      <c r="Q45" s="3"/>
      <c r="R45" s="3"/>
      <c r="AJ45" s="13"/>
      <c r="AK45" s="16">
        <v>0.3</v>
      </c>
      <c r="AL45" s="14">
        <v>1</v>
      </c>
      <c r="AM45" s="14">
        <v>1</v>
      </c>
      <c r="AN45" s="14">
        <v>1</v>
      </c>
      <c r="AO45" s="14">
        <v>1</v>
      </c>
      <c r="AP45" s="14">
        <v>1</v>
      </c>
      <c r="AQ45" s="14">
        <v>1</v>
      </c>
      <c r="AR45" s="14">
        <v>0</v>
      </c>
      <c r="AS45" s="14">
        <v>1</v>
      </c>
      <c r="AT45" s="14">
        <v>1</v>
      </c>
      <c r="AU45" s="14">
        <v>1.99</v>
      </c>
      <c r="AV45" s="14">
        <v>1</v>
      </c>
      <c r="AW45" s="43">
        <v>1.8000000000000007</v>
      </c>
      <c r="AX45" s="43">
        <v>0.3893489240260819</v>
      </c>
      <c r="AY45" s="13"/>
      <c r="AZ45" s="45">
        <v>1</v>
      </c>
      <c r="BA45" s="46">
        <f>BA44*$BB$41</f>
        <v>0.94516506241599985</v>
      </c>
      <c r="BD45" s="13"/>
      <c r="BE45" s="13"/>
      <c r="BF45" s="13"/>
      <c r="BG45" s="13"/>
      <c r="BH45" s="12">
        <v>1</v>
      </c>
      <c r="BI45" s="12">
        <v>1</v>
      </c>
      <c r="BJ45" s="12">
        <v>1</v>
      </c>
      <c r="BK45" s="12">
        <v>1</v>
      </c>
      <c r="BL45" s="12">
        <v>1</v>
      </c>
      <c r="BM45" s="12">
        <v>0</v>
      </c>
      <c r="BT45" s="13"/>
      <c r="BU45" s="13"/>
      <c r="BV45" s="13"/>
      <c r="BW45" s="13"/>
      <c r="BX45" s="13"/>
      <c r="BY45" s="13"/>
      <c r="CA45" s="13">
        <v>2.4691358333333335</v>
      </c>
      <c r="CB45" s="13">
        <v>2.4345679316666664</v>
      </c>
      <c r="CC45" s="13">
        <v>0.40048398062333312</v>
      </c>
      <c r="CD45" s="13">
        <v>0.39487720489460632</v>
      </c>
      <c r="CE45" s="13">
        <v>0.3893489240260819</v>
      </c>
      <c r="CF45" s="13">
        <v>0.38389803908971709</v>
      </c>
    </row>
    <row r="46" spans="1:85" x14ac:dyDescent="0.2">
      <c r="A46" s="3" t="s">
        <v>2</v>
      </c>
      <c r="B46" s="3" t="s">
        <v>6</v>
      </c>
      <c r="C46" s="3"/>
      <c r="D46" s="3"/>
      <c r="E46" s="3"/>
      <c r="F46" s="3"/>
      <c r="G46" s="3"/>
      <c r="H46" s="10"/>
      <c r="I46" s="3"/>
      <c r="J46" s="3"/>
      <c r="K46" s="3"/>
      <c r="L46" s="3"/>
      <c r="M46" s="3"/>
      <c r="N46" s="3"/>
      <c r="O46" s="3"/>
      <c r="P46" s="3"/>
      <c r="Q46" s="3"/>
      <c r="R46" s="3"/>
      <c r="AJ46" s="13"/>
      <c r="AK46" s="16">
        <v>0.2</v>
      </c>
      <c r="AL46" s="14">
        <v>1</v>
      </c>
      <c r="AM46" s="14">
        <v>1</v>
      </c>
      <c r="AN46" s="14">
        <v>1</v>
      </c>
      <c r="AO46" s="14">
        <v>1</v>
      </c>
      <c r="AP46" s="14">
        <v>1</v>
      </c>
      <c r="AQ46" s="14">
        <v>1</v>
      </c>
      <c r="AR46" s="14">
        <v>1</v>
      </c>
      <c r="AS46" s="14">
        <v>1</v>
      </c>
      <c r="AT46" s="14">
        <v>1</v>
      </c>
      <c r="AU46" s="14">
        <v>1.99</v>
      </c>
      <c r="AV46" s="14">
        <v>1</v>
      </c>
      <c r="AW46" s="43">
        <v>1.8000000000000007</v>
      </c>
      <c r="AX46" s="43">
        <v>0.38389803908971709</v>
      </c>
      <c r="AY46" s="13"/>
      <c r="AZ46" s="45">
        <v>1</v>
      </c>
      <c r="BA46" s="46">
        <f>BA45*$BB$41</f>
        <v>0.93193275154217581</v>
      </c>
      <c r="BD46" s="13"/>
      <c r="BE46" s="13"/>
      <c r="BF46" s="13"/>
      <c r="BG46" s="13"/>
      <c r="BH46" s="12">
        <v>1</v>
      </c>
      <c r="BI46" s="12">
        <v>1</v>
      </c>
      <c r="BJ46" s="12">
        <v>1</v>
      </c>
      <c r="BK46" s="12">
        <v>1</v>
      </c>
      <c r="BL46" s="12">
        <v>1</v>
      </c>
      <c r="BM46" s="12">
        <v>1</v>
      </c>
      <c r="BT46" s="13"/>
      <c r="BU46" s="13"/>
      <c r="BV46" s="13"/>
      <c r="BW46" s="13"/>
      <c r="BX46" s="13"/>
      <c r="BY46" s="13"/>
      <c r="CA46" s="13" t="s">
        <v>65</v>
      </c>
      <c r="CB46" s="13"/>
      <c r="CC46" s="13"/>
      <c r="CD46" s="13"/>
      <c r="CE46" s="13"/>
      <c r="CF46" s="13"/>
    </row>
    <row r="47" spans="1:85" x14ac:dyDescent="0.2">
      <c r="A47" s="3" t="s">
        <v>140</v>
      </c>
      <c r="B47" s="3" t="s">
        <v>141</v>
      </c>
      <c r="C47" s="3"/>
      <c r="D47" s="3"/>
      <c r="E47" s="3"/>
      <c r="F47" s="3"/>
      <c r="G47" s="3"/>
      <c r="H47" s="10"/>
      <c r="I47" s="3"/>
      <c r="J47" s="3"/>
      <c r="K47" s="3"/>
      <c r="L47" s="3"/>
      <c r="M47" s="3"/>
      <c r="N47" s="3"/>
      <c r="O47" s="3"/>
      <c r="P47" s="3"/>
      <c r="Q47" s="3"/>
      <c r="R47" s="3"/>
      <c r="AJ47" s="13"/>
      <c r="AK47" s="16">
        <v>0</v>
      </c>
      <c r="AL47" s="14">
        <v>1</v>
      </c>
      <c r="AM47" s="14">
        <v>1</v>
      </c>
      <c r="AN47" s="14">
        <v>1</v>
      </c>
      <c r="AO47" s="14">
        <v>1</v>
      </c>
      <c r="AP47" s="14">
        <v>1</v>
      </c>
      <c r="AQ47" s="14">
        <v>1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BT47" s="13"/>
      <c r="BU47" s="13"/>
      <c r="BV47" s="13"/>
      <c r="BW47" s="13"/>
      <c r="BX47" s="13"/>
      <c r="BY47" s="13"/>
      <c r="CA47" s="13" cm="1">
        <f t="array" ref="CA47:CG47">TRANSPOSE(AQ57:AQ63-V49:V55)</f>
        <v>5.4666666999999993</v>
      </c>
      <c r="CB47" s="13">
        <v>10.799999999999999</v>
      </c>
      <c r="CC47" s="13">
        <v>8.9333332999999993</v>
      </c>
      <c r="CD47" s="13">
        <v>10.799999999999999</v>
      </c>
      <c r="CE47" s="13">
        <v>10.799999999999999</v>
      </c>
      <c r="CF47" s="13">
        <v>10.799999999999999</v>
      </c>
      <c r="CG47">
        <v>0</v>
      </c>
    </row>
    <row r="48" spans="1:85" x14ac:dyDescent="0.2">
      <c r="A48" s="3"/>
      <c r="B48" s="3"/>
      <c r="C48" s="3"/>
      <c r="D48" s="3"/>
      <c r="E48" s="3"/>
      <c r="F48" s="3"/>
      <c r="G48" s="3"/>
      <c r="H48" s="10"/>
      <c r="I48" s="3"/>
      <c r="J48" s="3"/>
      <c r="K48" s="3"/>
      <c r="L48" s="3"/>
      <c r="M48" s="3"/>
      <c r="N48" s="3"/>
      <c r="O48" s="3"/>
      <c r="P48" s="3"/>
      <c r="Q48" s="3"/>
      <c r="R48" s="3"/>
      <c r="S48" s="23" t="s">
        <v>67</v>
      </c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23" t="s">
        <v>45</v>
      </c>
      <c r="AL48" t="s">
        <v>101</v>
      </c>
      <c r="AM48" s="23" t="s">
        <v>46</v>
      </c>
      <c r="AN48" t="s">
        <v>101</v>
      </c>
      <c r="AO48" s="23" t="s">
        <v>47</v>
      </c>
      <c r="AP48" s="3" t="s">
        <v>101</v>
      </c>
      <c r="AQ48" s="11" t="s">
        <v>48</v>
      </c>
      <c r="AR48" s="49" t="s">
        <v>101</v>
      </c>
      <c r="AS48" s="47" t="s">
        <v>49</v>
      </c>
      <c r="AT48" s="49" t="s">
        <v>101</v>
      </c>
      <c r="AW48" s="13"/>
      <c r="AX48" s="23" t="s">
        <v>133</v>
      </c>
      <c r="AY48" s="13"/>
      <c r="AZ48" s="49" t="s">
        <v>127</v>
      </c>
      <c r="BA48" s="49" t="s">
        <v>128</v>
      </c>
      <c r="BB48" s="49" t="s">
        <v>129</v>
      </c>
      <c r="BC48" s="13"/>
      <c r="BD48" s="13"/>
      <c r="BE48" s="13"/>
      <c r="BF48" s="13"/>
      <c r="BG48" s="13"/>
      <c r="BH48" s="11" t="s">
        <v>94</v>
      </c>
      <c r="BT48" s="13"/>
      <c r="BU48" s="13"/>
      <c r="BV48" s="13"/>
      <c r="BW48" s="13"/>
      <c r="BX48" s="13"/>
      <c r="BY48" s="13"/>
      <c r="CA48" s="13" cm="1">
        <f t="array" ref="CA48:CG48">TRANSPOSE(AR57:AR63-Y49:Y55)</f>
        <v>4.5591358333333343</v>
      </c>
      <c r="CB48" s="13">
        <v>5.5733333333333341</v>
      </c>
      <c r="CC48" s="13">
        <v>3.5733333333333341</v>
      </c>
      <c r="CD48" s="13">
        <v>5.5733333333333341</v>
      </c>
      <c r="CE48" s="13">
        <v>5.5733333333333341</v>
      </c>
      <c r="CF48" s="13">
        <v>5.5733333333333341</v>
      </c>
      <c r="CG48">
        <v>0</v>
      </c>
    </row>
    <row r="49" spans="1:92" x14ac:dyDescent="0.2">
      <c r="A49" s="3" t="s">
        <v>1</v>
      </c>
      <c r="B49" s="3" t="s">
        <v>4</v>
      </c>
      <c r="C49" s="3"/>
      <c r="D49" s="3"/>
      <c r="E49" s="3"/>
      <c r="F49" s="3"/>
      <c r="G49" s="3" t="s">
        <v>68</v>
      </c>
      <c r="H49" s="10"/>
      <c r="I49" s="3"/>
      <c r="J49" s="3"/>
      <c r="K49" s="3"/>
      <c r="L49" s="3"/>
      <c r="M49" s="3"/>
      <c r="N49" s="3"/>
      <c r="O49" s="3"/>
      <c r="P49" s="3"/>
      <c r="Q49" s="3"/>
      <c r="R49" s="3"/>
      <c r="S49" s="22">
        <v>0.9</v>
      </c>
      <c r="T49" s="22">
        <v>8.9293896000000004</v>
      </c>
      <c r="U49" s="22">
        <v>0</v>
      </c>
      <c r="V49" s="22">
        <v>5.3333332999999996</v>
      </c>
      <c r="W49" s="22">
        <v>5.9858025000000001</v>
      </c>
      <c r="X49" s="22">
        <v>0</v>
      </c>
      <c r="Y49" s="22">
        <v>1.0141975000000001</v>
      </c>
      <c r="Z49" s="22">
        <v>5</v>
      </c>
      <c r="AA49" s="22">
        <v>0</v>
      </c>
      <c r="AB49" s="22">
        <v>0.5</v>
      </c>
      <c r="AC49" s="22">
        <v>0.11421784</v>
      </c>
      <c r="AD49" s="22">
        <v>3.5</v>
      </c>
      <c r="AE49" s="22">
        <v>0</v>
      </c>
      <c r="AF49" s="22">
        <v>0</v>
      </c>
      <c r="AG49" s="22">
        <v>14.4</v>
      </c>
      <c r="AH49" s="22">
        <v>100</v>
      </c>
      <c r="AI49" s="22">
        <v>0</v>
      </c>
      <c r="AJ49" s="13"/>
      <c r="AK49" s="14">
        <v>0.1</v>
      </c>
      <c r="AL49" s="14">
        <v>0</v>
      </c>
      <c r="AM49" s="14">
        <v>0.9</v>
      </c>
      <c r="AN49" s="51">
        <v>0.99</v>
      </c>
      <c r="AO49" s="14">
        <v>0.5</v>
      </c>
      <c r="AP49" s="14">
        <v>0.5</v>
      </c>
      <c r="AQ49" s="14">
        <v>0.6</v>
      </c>
      <c r="AR49" s="14">
        <v>0.8</v>
      </c>
      <c r="AS49" s="48">
        <v>-0.6</v>
      </c>
      <c r="AT49" s="48">
        <v>-0.8</v>
      </c>
      <c r="AW49" s="13"/>
      <c r="AX49" s="42" cm="1">
        <f t="array" ref="AX49:AX54">BB57:BB62-MMULT(BH41:BM46,MMULT(S49:AI54,BL19:BL35))</f>
        <v>39.1</v>
      </c>
      <c r="AY49" s="13"/>
      <c r="AZ49" s="48">
        <v>0.05</v>
      </c>
      <c r="BA49" s="48">
        <v>0.99</v>
      </c>
      <c r="BB49" s="48">
        <v>0.5</v>
      </c>
      <c r="BC49" s="13"/>
      <c r="BD49" s="13"/>
      <c r="BE49" s="13"/>
      <c r="BF49" s="13"/>
      <c r="BG49" s="13"/>
      <c r="BH49" s="12">
        <v>1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T49" s="13"/>
      <c r="BU49" s="13"/>
      <c r="BV49" s="13"/>
      <c r="BW49" s="13"/>
      <c r="BX49" s="13"/>
      <c r="BY49" s="13"/>
      <c r="BZ49" s="13"/>
      <c r="CA49" s="13" t="s">
        <v>66</v>
      </c>
      <c r="CB49" s="13"/>
      <c r="CC49" s="13"/>
      <c r="CD49" s="13"/>
      <c r="CE49" s="13"/>
      <c r="CF49" s="13"/>
    </row>
    <row r="50" spans="1:92" x14ac:dyDescent="0.2">
      <c r="A50" s="3" t="s">
        <v>1</v>
      </c>
      <c r="B50" s="3" t="s">
        <v>5</v>
      </c>
      <c r="C50" s="3"/>
      <c r="D50" s="3"/>
      <c r="E50" s="3"/>
      <c r="F50" s="3"/>
      <c r="G50" s="3"/>
      <c r="H50" s="10"/>
      <c r="I50" s="3"/>
      <c r="J50" s="3"/>
      <c r="K50" s="3"/>
      <c r="L50" s="3"/>
      <c r="M50" s="3"/>
      <c r="N50" s="3"/>
      <c r="O50" s="3"/>
      <c r="P50" s="3"/>
      <c r="Q50" s="3"/>
      <c r="R50" s="3"/>
      <c r="S50" s="22">
        <v>1.8</v>
      </c>
      <c r="T50" s="22">
        <v>7.4777778000000001</v>
      </c>
      <c r="U50" s="22">
        <v>0</v>
      </c>
      <c r="V50" s="22">
        <v>0</v>
      </c>
      <c r="W50" s="22">
        <v>4.5999999999999996</v>
      </c>
      <c r="X50" s="22">
        <v>0</v>
      </c>
      <c r="Y50" s="22">
        <v>0</v>
      </c>
      <c r="Z50" s="22">
        <v>3</v>
      </c>
      <c r="AA50" s="22">
        <v>0</v>
      </c>
      <c r="AB50" s="22">
        <v>1</v>
      </c>
      <c r="AC50" s="22">
        <v>0.22843567000000001</v>
      </c>
      <c r="AD50" s="22">
        <v>0</v>
      </c>
      <c r="AE50" s="22">
        <v>0</v>
      </c>
      <c r="AF50" s="22">
        <v>0</v>
      </c>
      <c r="AG50" s="22">
        <v>0</v>
      </c>
      <c r="AH50" s="22">
        <v>0</v>
      </c>
      <c r="AI50" s="22">
        <v>0</v>
      </c>
      <c r="AJ50" s="13"/>
      <c r="AK50" s="14">
        <v>0.1</v>
      </c>
      <c r="AL50" s="14">
        <v>0</v>
      </c>
      <c r="AM50" s="14">
        <v>0.9</v>
      </c>
      <c r="AN50" s="51">
        <v>0.99</v>
      </c>
      <c r="AO50" s="14">
        <v>0.5</v>
      </c>
      <c r="AP50" s="14">
        <v>0.5</v>
      </c>
      <c r="AQ50" s="14">
        <v>0.6</v>
      </c>
      <c r="AR50" s="14">
        <v>0.8</v>
      </c>
      <c r="AS50" s="48">
        <v>-0.6</v>
      </c>
      <c r="AT50" s="48">
        <v>-0.8</v>
      </c>
      <c r="AW50" s="13"/>
      <c r="AX50" s="43">
        <v>39.1</v>
      </c>
      <c r="AY50" s="13"/>
      <c r="AZ50" s="48">
        <v>0.05</v>
      </c>
      <c r="BA50" s="48">
        <v>0.99</v>
      </c>
      <c r="BB50" s="48">
        <v>0.5</v>
      </c>
      <c r="BC50" s="13"/>
      <c r="BD50" s="13"/>
      <c r="BE50" s="13"/>
      <c r="BF50" s="13"/>
      <c r="BG50" s="13"/>
      <c r="BH50" s="12">
        <f>BH49*$BB$41</f>
        <v>0.98599999999999999</v>
      </c>
      <c r="BI50" s="12">
        <v>1</v>
      </c>
      <c r="BJ50" s="12">
        <v>0</v>
      </c>
      <c r="BK50" s="12">
        <v>0</v>
      </c>
      <c r="BL50" s="12">
        <v>0</v>
      </c>
      <c r="BM50" s="12">
        <v>0</v>
      </c>
      <c r="BT50" s="13"/>
      <c r="BU50" s="13"/>
      <c r="BV50" s="13"/>
      <c r="BW50" s="13"/>
      <c r="BX50" s="13"/>
      <c r="BY50" s="13"/>
      <c r="BZ50" s="13"/>
      <c r="CA50" s="13" cm="1">
        <f t="array" ref="CA50:CG50">TRANSPOSE(-AS57:AS63+V49:V55)</f>
        <v>16.133333299999997</v>
      </c>
      <c r="CB50" s="13">
        <v>10.799999999999999</v>
      </c>
      <c r="CC50" s="13">
        <v>12.666666699999999</v>
      </c>
      <c r="CD50" s="13">
        <v>10.799999999999999</v>
      </c>
      <c r="CE50" s="13">
        <v>10.799999999999999</v>
      </c>
      <c r="CF50" s="13">
        <v>10.799999999999999</v>
      </c>
      <c r="CG50">
        <v>10.799999999999999</v>
      </c>
    </row>
    <row r="51" spans="1:92" x14ac:dyDescent="0.2">
      <c r="A51" s="3" t="s">
        <v>1</v>
      </c>
      <c r="B51" s="3" t="s">
        <v>6</v>
      </c>
      <c r="C51" s="3"/>
      <c r="D51" s="3"/>
      <c r="E51" s="3"/>
      <c r="F51" s="3"/>
      <c r="G51" s="3"/>
      <c r="H51" s="10"/>
      <c r="I51" s="3"/>
      <c r="J51" s="3"/>
      <c r="K51" s="3"/>
      <c r="L51" s="3"/>
      <c r="M51" s="3"/>
      <c r="N51" s="3"/>
      <c r="O51" s="3"/>
      <c r="P51" s="3"/>
      <c r="Q51" s="3"/>
      <c r="R51" s="3"/>
      <c r="S51" s="22">
        <v>0.9</v>
      </c>
      <c r="T51" s="22">
        <v>12.4</v>
      </c>
      <c r="U51" s="22">
        <v>0</v>
      </c>
      <c r="V51" s="22">
        <v>1.8666666999999999</v>
      </c>
      <c r="W51" s="22">
        <v>6</v>
      </c>
      <c r="X51" s="22">
        <v>0</v>
      </c>
      <c r="Y51" s="22">
        <v>2</v>
      </c>
      <c r="Z51" s="22">
        <v>5</v>
      </c>
      <c r="AA51" s="22">
        <v>0</v>
      </c>
      <c r="AB51" s="22">
        <v>2</v>
      </c>
      <c r="AC51" s="22">
        <v>0.45687135000000001</v>
      </c>
      <c r="AD51" s="22">
        <v>3.5</v>
      </c>
      <c r="AE51" s="22">
        <v>0</v>
      </c>
      <c r="AF51" s="22">
        <v>0</v>
      </c>
      <c r="AG51" s="22">
        <v>14.4</v>
      </c>
      <c r="AH51" s="22">
        <v>100</v>
      </c>
      <c r="AI51" s="22">
        <v>0</v>
      </c>
      <c r="AJ51" s="13"/>
      <c r="AK51" s="14">
        <v>0.1</v>
      </c>
      <c r="AL51" s="14">
        <v>0</v>
      </c>
      <c r="AM51" s="14">
        <v>0.9</v>
      </c>
      <c r="AN51" s="51">
        <v>0.99</v>
      </c>
      <c r="AO51" s="14">
        <v>0.5</v>
      </c>
      <c r="AP51" s="14">
        <v>0.5</v>
      </c>
      <c r="AQ51" s="14">
        <v>0.6</v>
      </c>
      <c r="AR51" s="14">
        <v>0.8</v>
      </c>
      <c r="AS51" s="48">
        <v>-0.6</v>
      </c>
      <c r="AT51" s="48">
        <v>-0.8</v>
      </c>
      <c r="AW51" s="13"/>
      <c r="AX51" s="43">
        <v>28.2</v>
      </c>
      <c r="AY51" s="13"/>
      <c r="AZ51" s="48">
        <v>0.05</v>
      </c>
      <c r="BA51" s="48">
        <v>0.99</v>
      </c>
      <c r="BB51" s="48">
        <v>0.5</v>
      </c>
      <c r="BC51" s="13"/>
      <c r="BD51" s="13"/>
      <c r="BE51" s="13"/>
      <c r="BF51" s="13"/>
      <c r="BG51" s="13"/>
      <c r="BH51" s="12">
        <f>BH50*$BB$41</f>
        <v>0.97219599999999995</v>
      </c>
      <c r="BI51" s="12">
        <f>BI50*$BB$41</f>
        <v>0.98599999999999999</v>
      </c>
      <c r="BJ51" s="12">
        <v>1</v>
      </c>
      <c r="BK51" s="12">
        <v>0</v>
      </c>
      <c r="BL51" s="12">
        <v>0</v>
      </c>
      <c r="BM51" s="12">
        <v>0</v>
      </c>
      <c r="BZ51" s="13"/>
      <c r="CA51" s="13" cm="1">
        <f t="array" ref="CA51:CG51">TRANSPOSE(-AT57:AT63+Y49:Y55)</f>
        <v>6.587530833333334</v>
      </c>
      <c r="CB51" s="13">
        <v>5.5733333333333341</v>
      </c>
      <c r="CC51" s="13">
        <v>7.5733333333333341</v>
      </c>
      <c r="CD51" s="13">
        <v>5.5733333333333341</v>
      </c>
      <c r="CE51" s="13">
        <v>5.5733333333333341</v>
      </c>
      <c r="CF51" s="13">
        <v>5.5733333333333341</v>
      </c>
      <c r="CG51">
        <v>5.5733333333333341</v>
      </c>
    </row>
    <row r="52" spans="1:92" x14ac:dyDescent="0.2">
      <c r="A52" s="3" t="s">
        <v>2</v>
      </c>
      <c r="B52" s="3" t="s">
        <v>4</v>
      </c>
      <c r="C52" s="3"/>
      <c r="D52" s="3"/>
      <c r="E52" s="3"/>
      <c r="F52" s="3"/>
      <c r="G52" s="3"/>
      <c r="H52" s="10"/>
      <c r="I52" s="3"/>
      <c r="J52" s="3"/>
      <c r="K52" s="3"/>
      <c r="L52" s="3"/>
      <c r="M52" s="3"/>
      <c r="N52" s="3"/>
      <c r="O52" s="3"/>
      <c r="P52" s="3"/>
      <c r="Q52" s="3"/>
      <c r="R52" s="3"/>
      <c r="S52" s="22">
        <v>1.8</v>
      </c>
      <c r="T52" s="22">
        <v>11.9</v>
      </c>
      <c r="U52" s="22">
        <v>0</v>
      </c>
      <c r="V52" s="22">
        <v>0</v>
      </c>
      <c r="W52" s="22">
        <v>0</v>
      </c>
      <c r="X52" s="22">
        <v>1</v>
      </c>
      <c r="Y52" s="22">
        <v>0</v>
      </c>
      <c r="Z52" s="22">
        <v>0</v>
      </c>
      <c r="AA52" s="22">
        <v>0</v>
      </c>
      <c r="AB52" s="22">
        <v>0.5</v>
      </c>
      <c r="AC52" s="22">
        <v>0.11421784</v>
      </c>
      <c r="AD52" s="22">
        <v>3.5</v>
      </c>
      <c r="AE52" s="22">
        <v>14.12</v>
      </c>
      <c r="AF52" s="22">
        <v>0</v>
      </c>
      <c r="AG52" s="22">
        <v>17.84</v>
      </c>
      <c r="AH52" s="22">
        <v>10</v>
      </c>
      <c r="AI52" s="22">
        <v>100</v>
      </c>
      <c r="AJ52" s="13"/>
      <c r="AK52" s="14">
        <v>0.1</v>
      </c>
      <c r="AL52" s="14">
        <v>0</v>
      </c>
      <c r="AM52" s="14">
        <v>0.9</v>
      </c>
      <c r="AN52" s="51">
        <v>0.99</v>
      </c>
      <c r="AO52" s="14">
        <v>0.5</v>
      </c>
      <c r="AP52" s="14">
        <v>0.5</v>
      </c>
      <c r="AQ52" s="14">
        <v>0.6</v>
      </c>
      <c r="AR52" s="14">
        <v>0.8</v>
      </c>
      <c r="AS52" s="48">
        <v>-0.6</v>
      </c>
      <c r="AT52" s="48">
        <v>-0.8</v>
      </c>
      <c r="AW52" s="13"/>
      <c r="AX52" s="43">
        <v>27.979999999999997</v>
      </c>
      <c r="AY52" s="13"/>
      <c r="AZ52" s="48">
        <v>0.05</v>
      </c>
      <c r="BA52" s="48">
        <v>0.99</v>
      </c>
      <c r="BB52" s="48">
        <v>0.5</v>
      </c>
      <c r="BC52" s="13"/>
      <c r="BD52" s="13"/>
      <c r="BE52" s="13"/>
      <c r="BF52" s="13"/>
      <c r="BG52" s="13"/>
      <c r="BH52" s="12">
        <f>BH51*$BB$41</f>
        <v>0.95858525599999989</v>
      </c>
      <c r="BI52" s="12">
        <f>BI51*$BB$41</f>
        <v>0.97219599999999995</v>
      </c>
      <c r="BJ52" s="12">
        <f>BJ51*$BB$41</f>
        <v>0.98599999999999999</v>
      </c>
      <c r="BK52" s="12">
        <v>1</v>
      </c>
      <c r="BL52" s="12">
        <v>0</v>
      </c>
      <c r="BM52" s="12">
        <v>0</v>
      </c>
      <c r="BZ52" s="13"/>
      <c r="CA52" s="11" t="s">
        <v>135</v>
      </c>
    </row>
    <row r="53" spans="1:92" x14ac:dyDescent="0.2">
      <c r="A53" s="3" t="s">
        <v>2</v>
      </c>
      <c r="B53" s="3" t="s">
        <v>5</v>
      </c>
      <c r="C53" s="3"/>
      <c r="D53" s="3"/>
      <c r="E53" s="3"/>
      <c r="F53" s="3"/>
      <c r="G53" s="3"/>
      <c r="H53" s="10"/>
      <c r="I53" s="3"/>
      <c r="J53" s="3"/>
      <c r="K53" s="3"/>
      <c r="L53" s="3"/>
      <c r="M53" s="3"/>
      <c r="N53" s="3"/>
      <c r="O53" s="3"/>
      <c r="P53" s="3"/>
      <c r="Q53" s="3"/>
      <c r="R53" s="3"/>
      <c r="S53" s="22">
        <v>2.7</v>
      </c>
      <c r="T53" s="22">
        <v>5.5</v>
      </c>
      <c r="U53" s="22">
        <v>0</v>
      </c>
      <c r="V53" s="22">
        <v>0</v>
      </c>
      <c r="W53" s="22">
        <v>0</v>
      </c>
      <c r="X53" s="22">
        <v>1</v>
      </c>
      <c r="Y53" s="22">
        <v>0</v>
      </c>
      <c r="Z53" s="22">
        <v>0</v>
      </c>
      <c r="AA53" s="22">
        <v>0</v>
      </c>
      <c r="AB53" s="22">
        <v>1</v>
      </c>
      <c r="AC53" s="22">
        <v>0.22843567000000001</v>
      </c>
      <c r="AD53" s="22">
        <v>0</v>
      </c>
      <c r="AE53" s="22">
        <v>0</v>
      </c>
      <c r="AF53" s="22">
        <v>0</v>
      </c>
      <c r="AG53" s="22">
        <v>17.84</v>
      </c>
      <c r="AH53" s="22">
        <v>10</v>
      </c>
      <c r="AI53" s="22">
        <v>100</v>
      </c>
      <c r="AJ53" s="13"/>
      <c r="AK53" s="14">
        <v>0.1</v>
      </c>
      <c r="AL53" s="14">
        <v>0</v>
      </c>
      <c r="AM53" s="14">
        <v>0.9</v>
      </c>
      <c r="AN53" s="51">
        <v>0.99</v>
      </c>
      <c r="AO53" s="14">
        <v>0.5</v>
      </c>
      <c r="AP53" s="14">
        <v>0.5</v>
      </c>
      <c r="AQ53" s="14">
        <v>0.6</v>
      </c>
      <c r="AR53" s="14">
        <v>0.8</v>
      </c>
      <c r="AS53" s="48">
        <v>-0.6</v>
      </c>
      <c r="AT53" s="48">
        <v>-0.8</v>
      </c>
      <c r="AW53" s="13"/>
      <c r="AX53" s="43">
        <v>10.14</v>
      </c>
      <c r="AY53" s="13"/>
      <c r="AZ53" s="48">
        <v>0.05</v>
      </c>
      <c r="BA53" s="48">
        <v>0.99</v>
      </c>
      <c r="BB53" s="48">
        <v>0.5</v>
      </c>
      <c r="BC53" s="13"/>
      <c r="BD53" s="13"/>
      <c r="BE53" s="13"/>
      <c r="BF53" s="13"/>
      <c r="BG53" s="13"/>
      <c r="BH53" s="12">
        <f>BH52*$BB$41</f>
        <v>0.94516506241599985</v>
      </c>
      <c r="BI53" s="12">
        <f>BI52*$BB$41</f>
        <v>0.95858525599999989</v>
      </c>
      <c r="BJ53" s="12">
        <f>BJ52*$BB$41</f>
        <v>0.97219599999999995</v>
      </c>
      <c r="BK53" s="12">
        <f>BK52*$BB$41</f>
        <v>0.98599999999999999</v>
      </c>
      <c r="BL53" s="12">
        <v>1</v>
      </c>
      <c r="BM53" s="12">
        <v>0</v>
      </c>
      <c r="BZ53" s="13"/>
      <c r="CA53" cm="1">
        <f t="array" ref="CA53:CF53">TRANSPOSE(BA57:BA62-_xlfn.ANCHORARRAY(AX49))</f>
        <v>59.9</v>
      </c>
      <c r="CB53">
        <v>59.9</v>
      </c>
      <c r="CC53">
        <v>70.8</v>
      </c>
      <c r="CD53">
        <v>71.02000000000001</v>
      </c>
      <c r="CE53">
        <v>88.86</v>
      </c>
      <c r="CF53">
        <v>94</v>
      </c>
    </row>
    <row r="54" spans="1:92" x14ac:dyDescent="0.2">
      <c r="A54" s="3" t="s">
        <v>2</v>
      </c>
      <c r="B54" s="3" t="s">
        <v>6</v>
      </c>
      <c r="C54" s="3"/>
      <c r="D54" s="3"/>
      <c r="E54" s="3"/>
      <c r="F54" s="3"/>
      <c r="G54" s="3"/>
      <c r="H54" s="10"/>
      <c r="I54" s="3"/>
      <c r="J54" s="3"/>
      <c r="K54" s="3"/>
      <c r="L54" s="3"/>
      <c r="M54" s="3"/>
      <c r="N54" s="3"/>
      <c r="O54" s="3"/>
      <c r="P54" s="3"/>
      <c r="Q54" s="3"/>
      <c r="R54" s="3"/>
      <c r="S54" s="22">
        <v>1.8</v>
      </c>
      <c r="T54" s="22">
        <v>12.1</v>
      </c>
      <c r="U54" s="22">
        <v>0</v>
      </c>
      <c r="V54" s="22">
        <v>0</v>
      </c>
      <c r="W54" s="22">
        <v>0</v>
      </c>
      <c r="X54" s="22">
        <v>2</v>
      </c>
      <c r="Y54" s="22">
        <v>0</v>
      </c>
      <c r="Z54" s="22">
        <v>0</v>
      </c>
      <c r="AA54" s="22">
        <v>0</v>
      </c>
      <c r="AB54" s="22">
        <v>2</v>
      </c>
      <c r="AC54" s="22">
        <v>0.45687135000000001</v>
      </c>
      <c r="AD54" s="22">
        <v>3.5</v>
      </c>
      <c r="AE54" s="22">
        <v>0</v>
      </c>
      <c r="AF54" s="22">
        <v>0</v>
      </c>
      <c r="AG54" s="22">
        <v>8.64</v>
      </c>
      <c r="AH54" s="22">
        <v>60</v>
      </c>
      <c r="AI54" s="22">
        <v>0</v>
      </c>
      <c r="AJ54" s="13"/>
      <c r="AK54" s="14">
        <v>0.1</v>
      </c>
      <c r="AL54" s="14">
        <v>0</v>
      </c>
      <c r="AM54" s="14">
        <v>0.9</v>
      </c>
      <c r="AN54" s="51">
        <v>0.99</v>
      </c>
      <c r="AO54" s="14">
        <v>0.5</v>
      </c>
      <c r="AP54" s="14">
        <v>0.5</v>
      </c>
      <c r="AQ54" s="14">
        <v>0.6</v>
      </c>
      <c r="AR54" s="14">
        <v>0.8</v>
      </c>
      <c r="AS54" s="48">
        <v>-0.6</v>
      </c>
      <c r="AT54" s="48">
        <v>-0.8</v>
      </c>
      <c r="AW54" s="13"/>
      <c r="AX54" s="43">
        <v>5</v>
      </c>
      <c r="AY54" s="13"/>
      <c r="AZ54" s="48">
        <v>0.05</v>
      </c>
      <c r="BA54" s="48">
        <v>0.99</v>
      </c>
      <c r="BB54" s="48">
        <v>0.5</v>
      </c>
      <c r="BC54" s="13"/>
      <c r="BD54" s="13"/>
      <c r="BE54" s="13"/>
      <c r="BF54" s="13"/>
      <c r="BG54" s="13"/>
      <c r="BH54" s="12">
        <f>BH53*$BB$41</f>
        <v>0.93193275154217581</v>
      </c>
      <c r="BI54" s="12">
        <f>BI53*$BB$41</f>
        <v>0.94516506241599985</v>
      </c>
      <c r="BJ54" s="12">
        <f>BJ53*$BB$41</f>
        <v>0.95858525599999989</v>
      </c>
      <c r="BK54" s="12">
        <f>BK53*$BB$41</f>
        <v>0.97219599999999995</v>
      </c>
      <c r="BL54" s="12">
        <f>BL53*$BB$41</f>
        <v>0.98599999999999999</v>
      </c>
      <c r="BM54" s="12">
        <v>1</v>
      </c>
      <c r="BZ54" s="13"/>
      <c r="CA54" s="11" t="s">
        <v>136</v>
      </c>
    </row>
    <row r="55" spans="1:92" x14ac:dyDescent="0.2">
      <c r="A55" s="3" t="s">
        <v>140</v>
      </c>
      <c r="B55" s="3" t="s">
        <v>141</v>
      </c>
      <c r="C55" s="3"/>
      <c r="D55" s="3"/>
      <c r="E55" s="3"/>
      <c r="F55" s="3"/>
      <c r="G55" s="3"/>
      <c r="H55" s="10"/>
      <c r="I55" s="3"/>
      <c r="J55" s="3"/>
      <c r="K55" s="3"/>
      <c r="L55" s="3"/>
      <c r="M55" s="3"/>
      <c r="N55" s="3"/>
      <c r="O55" s="3"/>
      <c r="P55" s="3"/>
      <c r="Q55" s="3"/>
      <c r="R55" s="3"/>
      <c r="S55" s="22">
        <v>0</v>
      </c>
      <c r="T55" s="22">
        <v>12.4</v>
      </c>
      <c r="U55" s="22">
        <v>0</v>
      </c>
      <c r="V55" s="22">
        <v>0</v>
      </c>
      <c r="W55" s="22">
        <v>0</v>
      </c>
      <c r="X55" s="22">
        <v>2</v>
      </c>
      <c r="Y55" s="22">
        <v>0</v>
      </c>
      <c r="Z55" s="22">
        <v>0</v>
      </c>
      <c r="AA55" s="22">
        <v>0</v>
      </c>
      <c r="AB55" s="22">
        <v>2</v>
      </c>
      <c r="AC55" s="22">
        <v>0.45687135000000001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</v>
      </c>
      <c r="AJ55" s="13"/>
      <c r="AQ55" s="14">
        <v>0</v>
      </c>
      <c r="AR55" s="14">
        <v>0</v>
      </c>
      <c r="AS55" s="48">
        <v>-0.6</v>
      </c>
      <c r="AT55" s="48">
        <v>-0.8</v>
      </c>
      <c r="BZ55" s="13"/>
      <c r="CA55" s="36" cm="1">
        <f t="array" ref="CA55:CF55">TRANSPOSE(_xlfn.ANCHORARRAY(AX49)-AZ57:AZ62)</f>
        <v>34.1</v>
      </c>
      <c r="CB55">
        <v>34.1</v>
      </c>
      <c r="CC55">
        <v>23.2</v>
      </c>
      <c r="CD55">
        <v>22.979999999999997</v>
      </c>
      <c r="CE55">
        <v>5.1400000000000006</v>
      </c>
      <c r="CF55">
        <v>0</v>
      </c>
    </row>
    <row r="56" spans="1:92" x14ac:dyDescent="0.2">
      <c r="S56" s="23" t="s">
        <v>69</v>
      </c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K56" s="23" t="s">
        <v>50</v>
      </c>
      <c r="AM56" s="11" t="s">
        <v>51</v>
      </c>
      <c r="AN56" s="11"/>
      <c r="AO56" s="11" t="s">
        <v>130</v>
      </c>
      <c r="AQ56" s="23" t="s">
        <v>52</v>
      </c>
      <c r="AR56" s="23"/>
      <c r="AS56" s="23" t="s">
        <v>53</v>
      </c>
      <c r="AT56" s="23"/>
      <c r="AZ56" s="23" t="s">
        <v>161</v>
      </c>
      <c r="BA56" s="23" t="s">
        <v>162</v>
      </c>
      <c r="BB56" s="23" t="s">
        <v>163</v>
      </c>
    </row>
    <row r="57" spans="1:92" x14ac:dyDescent="0.2">
      <c r="A57" s="3" t="s">
        <v>1</v>
      </c>
      <c r="B57" s="3" t="s">
        <v>4</v>
      </c>
      <c r="S57" s="33" cm="1">
        <f t="array" ref="S57:AI63">MMULT(S49:AI55,_xlfn.MUNIT(17)*S37:AI37)</f>
        <v>0</v>
      </c>
      <c r="T57" s="33">
        <v>1.3394084399999999</v>
      </c>
      <c r="U57" s="33">
        <v>0</v>
      </c>
      <c r="V57" s="33">
        <v>0</v>
      </c>
      <c r="W57" s="33">
        <v>0</v>
      </c>
      <c r="X57" s="33">
        <v>0</v>
      </c>
      <c r="Y57" s="33">
        <v>0</v>
      </c>
      <c r="Z57" s="33">
        <v>0</v>
      </c>
      <c r="AA57" s="33">
        <v>0</v>
      </c>
      <c r="AB57" s="33">
        <v>0</v>
      </c>
      <c r="AC57" s="33">
        <v>6.2819812000000003E-2</v>
      </c>
      <c r="AD57" s="33">
        <v>0</v>
      </c>
      <c r="AE57" s="33">
        <v>0</v>
      </c>
      <c r="AF57" s="33">
        <v>0</v>
      </c>
      <c r="AG57" s="33">
        <v>0</v>
      </c>
      <c r="AH57" s="33">
        <v>0</v>
      </c>
      <c r="AI57" s="33">
        <v>0</v>
      </c>
      <c r="AK57" s="33" cm="1">
        <f t="array" ref="AK57:AL62">AK49:AL54*$AW$87:$AX$87</f>
        <v>1.8</v>
      </c>
      <c r="AL57" s="33">
        <v>0</v>
      </c>
      <c r="AM57" s="33" cm="1">
        <f t="array" ref="AM57:AN62">AM49:AN54*$AW$87:$AX$87</f>
        <v>16.2</v>
      </c>
      <c r="AN57" s="33">
        <v>6.8970000000000002</v>
      </c>
      <c r="AO57" s="33" cm="1">
        <f t="array" ref="AO57:AP62">AO49:AP54*$AW$87:$AX$87</f>
        <v>9</v>
      </c>
      <c r="AP57" s="33">
        <v>3.4833333333333334</v>
      </c>
      <c r="AQ57" s="33" cm="1">
        <f t="array" ref="AQ57:AR63">AQ49:AR55*$AW$87:$AX$87</f>
        <v>10.799999999999999</v>
      </c>
      <c r="AR57" s="33">
        <v>5.5733333333333341</v>
      </c>
      <c r="AS57" s="33" cm="1">
        <f t="array" ref="AS57:AT63">AS49:AT55*$AW$87:$AX$87</f>
        <v>-10.799999999999999</v>
      </c>
      <c r="AT57" s="33">
        <v>-5.5733333333333341</v>
      </c>
      <c r="AZ57" s="33" cm="1">
        <f t="array" ref="AZ57:BB62">AZ49:BB54*AU87</f>
        <v>5</v>
      </c>
      <c r="BA57" s="33">
        <v>99</v>
      </c>
      <c r="BB57" s="33">
        <v>50</v>
      </c>
      <c r="CA57" s="11" t="s">
        <v>150</v>
      </c>
    </row>
    <row r="58" spans="1:92" x14ac:dyDescent="0.2">
      <c r="A58" s="3" t="s">
        <v>1</v>
      </c>
      <c r="B58" s="3" t="s">
        <v>5</v>
      </c>
      <c r="S58" s="33">
        <v>0</v>
      </c>
      <c r="T58" s="33">
        <v>1.12166667</v>
      </c>
      <c r="U58" s="33">
        <v>0</v>
      </c>
      <c r="V58" s="33">
        <v>0</v>
      </c>
      <c r="W58" s="33">
        <v>0</v>
      </c>
      <c r="X58" s="33">
        <v>0</v>
      </c>
      <c r="Y58" s="33">
        <v>0</v>
      </c>
      <c r="Z58" s="33">
        <v>0</v>
      </c>
      <c r="AA58" s="33">
        <v>0</v>
      </c>
      <c r="AB58" s="33">
        <v>0</v>
      </c>
      <c r="AC58" s="33">
        <v>0.12563961850000002</v>
      </c>
      <c r="AD58" s="33">
        <v>0</v>
      </c>
      <c r="AE58" s="33">
        <v>0</v>
      </c>
      <c r="AF58" s="33">
        <v>0</v>
      </c>
      <c r="AG58" s="33">
        <v>0</v>
      </c>
      <c r="AH58" s="33">
        <v>0</v>
      </c>
      <c r="AI58" s="33">
        <v>0</v>
      </c>
      <c r="AK58" s="33">
        <v>1.8</v>
      </c>
      <c r="AL58" s="33">
        <v>0</v>
      </c>
      <c r="AM58" s="33">
        <v>16.2</v>
      </c>
      <c r="AN58" s="33">
        <v>6.8970000000000002</v>
      </c>
      <c r="AO58" s="33">
        <v>9</v>
      </c>
      <c r="AP58" s="33">
        <v>3.4833333333333334</v>
      </c>
      <c r="AQ58" s="33">
        <v>10.799999999999999</v>
      </c>
      <c r="AR58" s="33">
        <v>5.5733333333333341</v>
      </c>
      <c r="AS58" s="33">
        <v>-10.799999999999999</v>
      </c>
      <c r="AT58" s="33">
        <v>-5.5733333333333341</v>
      </c>
      <c r="AZ58" s="33">
        <v>5</v>
      </c>
      <c r="BA58" s="33">
        <v>99</v>
      </c>
      <c r="BB58" s="33">
        <v>50</v>
      </c>
      <c r="BK58" s="13"/>
      <c r="BL58" s="13"/>
      <c r="CA58" s="36" cm="1">
        <f t="array" ref="CA58:CG59">TRANSPOSE(_xlfn.ANCHORARRAY(W73)-W49:X55)</f>
        <v>15.0141975</v>
      </c>
      <c r="CB58">
        <v>16.399999999999999</v>
      </c>
      <c r="CC58">
        <v>15</v>
      </c>
      <c r="CD58">
        <v>0</v>
      </c>
      <c r="CE58">
        <v>0</v>
      </c>
      <c r="CF58">
        <v>0</v>
      </c>
      <c r="CG58">
        <v>0</v>
      </c>
    </row>
    <row r="59" spans="1:92" x14ac:dyDescent="0.2">
      <c r="A59" s="3" t="s">
        <v>1</v>
      </c>
      <c r="B59" s="3" t="s">
        <v>6</v>
      </c>
      <c r="S59" s="33">
        <v>0</v>
      </c>
      <c r="T59" s="33">
        <v>1.8599999999999999</v>
      </c>
      <c r="U59" s="33">
        <v>0</v>
      </c>
      <c r="V59" s="33">
        <v>0</v>
      </c>
      <c r="W59" s="33">
        <v>0</v>
      </c>
      <c r="X59" s="33">
        <v>0</v>
      </c>
      <c r="Y59" s="33">
        <v>0</v>
      </c>
      <c r="Z59" s="33">
        <v>0</v>
      </c>
      <c r="AA59" s="33">
        <v>0</v>
      </c>
      <c r="AB59" s="33">
        <v>0</v>
      </c>
      <c r="AC59" s="33">
        <v>0.2512792425</v>
      </c>
      <c r="AD59" s="33">
        <v>0</v>
      </c>
      <c r="AE59" s="33">
        <v>0</v>
      </c>
      <c r="AF59" s="33">
        <v>0</v>
      </c>
      <c r="AG59" s="33">
        <v>0</v>
      </c>
      <c r="AH59" s="33">
        <v>0</v>
      </c>
      <c r="AI59" s="33">
        <v>0</v>
      </c>
      <c r="AK59" s="33">
        <v>1.8</v>
      </c>
      <c r="AL59" s="33">
        <v>0</v>
      </c>
      <c r="AM59" s="33">
        <v>16.2</v>
      </c>
      <c r="AN59" s="33">
        <v>6.8970000000000002</v>
      </c>
      <c r="AO59" s="33">
        <v>9</v>
      </c>
      <c r="AP59" s="33">
        <v>3.4833333333333334</v>
      </c>
      <c r="AQ59" s="33">
        <v>10.799999999999999</v>
      </c>
      <c r="AR59" s="33">
        <v>5.5733333333333341</v>
      </c>
      <c r="AS59" s="33">
        <v>-10.799999999999999</v>
      </c>
      <c r="AT59" s="33">
        <v>-5.5733333333333341</v>
      </c>
      <c r="AZ59" s="33">
        <v>5</v>
      </c>
      <c r="BA59" s="33">
        <v>99</v>
      </c>
      <c r="BB59" s="33">
        <v>50</v>
      </c>
      <c r="BL59" s="13"/>
      <c r="CA59">
        <v>0</v>
      </c>
      <c r="CB59">
        <v>0</v>
      </c>
      <c r="CC59">
        <v>0</v>
      </c>
      <c r="CD59">
        <v>29</v>
      </c>
      <c r="CE59">
        <v>29</v>
      </c>
      <c r="CF59">
        <v>28</v>
      </c>
      <c r="CG59">
        <v>28</v>
      </c>
    </row>
    <row r="60" spans="1:92" x14ac:dyDescent="0.2">
      <c r="A60" s="3" t="s">
        <v>2</v>
      </c>
      <c r="B60" s="3" t="s">
        <v>4</v>
      </c>
      <c r="S60" s="33">
        <v>0</v>
      </c>
      <c r="T60" s="33">
        <v>1.7849999999999999</v>
      </c>
      <c r="U60" s="33">
        <v>0</v>
      </c>
      <c r="V60" s="33">
        <v>0</v>
      </c>
      <c r="W60" s="33">
        <v>0</v>
      </c>
      <c r="X60" s="33">
        <v>0</v>
      </c>
      <c r="Y60" s="33">
        <v>0</v>
      </c>
      <c r="Z60" s="33">
        <v>0</v>
      </c>
      <c r="AA60" s="33">
        <v>0</v>
      </c>
      <c r="AB60" s="33">
        <v>0</v>
      </c>
      <c r="AC60" s="33">
        <v>6.2819812000000003E-2</v>
      </c>
      <c r="AD60" s="33">
        <v>0</v>
      </c>
      <c r="AE60" s="33">
        <v>7.06</v>
      </c>
      <c r="AF60" s="33">
        <v>0</v>
      </c>
      <c r="AG60" s="33">
        <v>0</v>
      </c>
      <c r="AH60" s="33">
        <v>0</v>
      </c>
      <c r="AI60" s="33">
        <v>0</v>
      </c>
      <c r="AK60" s="33">
        <v>1.8</v>
      </c>
      <c r="AL60" s="33">
        <v>0</v>
      </c>
      <c r="AM60" s="33">
        <v>16.2</v>
      </c>
      <c r="AN60" s="33">
        <v>6.8970000000000002</v>
      </c>
      <c r="AO60" s="33">
        <v>9</v>
      </c>
      <c r="AP60" s="33">
        <v>3.4833333333333334</v>
      </c>
      <c r="AQ60" s="33">
        <v>10.799999999999999</v>
      </c>
      <c r="AR60" s="33">
        <v>5.5733333333333341</v>
      </c>
      <c r="AS60" s="33">
        <v>-10.799999999999999</v>
      </c>
      <c r="AT60" s="33">
        <v>-5.5733333333333341</v>
      </c>
      <c r="AZ60" s="33">
        <v>5</v>
      </c>
      <c r="BA60" s="33">
        <v>99</v>
      </c>
      <c r="BB60" s="33">
        <v>50</v>
      </c>
      <c r="BL60" s="13"/>
    </row>
    <row r="61" spans="1:92" x14ac:dyDescent="0.2">
      <c r="A61" s="3" t="s">
        <v>2</v>
      </c>
      <c r="B61" s="3" t="s">
        <v>5</v>
      </c>
      <c r="J61" s="57" t="s">
        <v>138</v>
      </c>
      <c r="K61" s="57"/>
      <c r="L61" s="57"/>
      <c r="M61" s="57"/>
      <c r="N61" s="57"/>
      <c r="O61" s="57"/>
      <c r="P61" s="57"/>
      <c r="Q61" s="57"/>
      <c r="R61" s="57"/>
      <c r="S61" s="33">
        <v>0</v>
      </c>
      <c r="T61" s="33">
        <v>0.82499999999999996</v>
      </c>
      <c r="U61" s="33">
        <v>0</v>
      </c>
      <c r="V61" s="33">
        <v>0</v>
      </c>
      <c r="W61" s="33">
        <v>0</v>
      </c>
      <c r="X61" s="33">
        <v>0</v>
      </c>
      <c r="Y61" s="33">
        <v>0</v>
      </c>
      <c r="Z61" s="33">
        <v>0</v>
      </c>
      <c r="AA61" s="33">
        <v>0</v>
      </c>
      <c r="AB61" s="33">
        <v>0</v>
      </c>
      <c r="AC61" s="33">
        <v>0.12563961850000002</v>
      </c>
      <c r="AD61" s="33">
        <v>0</v>
      </c>
      <c r="AE61" s="33">
        <v>0</v>
      </c>
      <c r="AF61" s="33">
        <v>0</v>
      </c>
      <c r="AG61" s="33">
        <v>0</v>
      </c>
      <c r="AH61" s="33">
        <v>0</v>
      </c>
      <c r="AI61" s="33">
        <v>0</v>
      </c>
      <c r="AK61" s="33">
        <v>1.8</v>
      </c>
      <c r="AL61" s="33">
        <v>0</v>
      </c>
      <c r="AM61" s="33">
        <v>16.2</v>
      </c>
      <c r="AN61" s="33">
        <v>6.8970000000000002</v>
      </c>
      <c r="AO61" s="33">
        <v>9</v>
      </c>
      <c r="AP61" s="33">
        <v>3.4833333333333334</v>
      </c>
      <c r="AQ61" s="33">
        <v>10.799999999999999</v>
      </c>
      <c r="AR61" s="33">
        <v>5.5733333333333341</v>
      </c>
      <c r="AS61" s="33">
        <v>-10.799999999999999</v>
      </c>
      <c r="AT61" s="33">
        <v>-5.5733333333333341</v>
      </c>
      <c r="AZ61" s="33">
        <v>5</v>
      </c>
      <c r="BA61" s="33">
        <v>99</v>
      </c>
      <c r="BB61" s="33">
        <v>50</v>
      </c>
      <c r="BL61" s="13"/>
      <c r="CA61" t="s">
        <v>203</v>
      </c>
    </row>
    <row r="62" spans="1:92" x14ac:dyDescent="0.2">
      <c r="A62" s="3" t="s">
        <v>2</v>
      </c>
      <c r="B62" s="3" t="s">
        <v>6</v>
      </c>
      <c r="C62" s="3"/>
      <c r="D62" s="3"/>
      <c r="E62" s="3"/>
      <c r="F62" s="3"/>
      <c r="G62" s="3"/>
      <c r="H62" s="10"/>
      <c r="I62" t="s">
        <v>1</v>
      </c>
      <c r="J62" t="s">
        <v>2</v>
      </c>
      <c r="K62" t="s">
        <v>140</v>
      </c>
      <c r="L62" s="3"/>
      <c r="M62" s="3"/>
      <c r="N62" s="3"/>
      <c r="O62" s="3"/>
      <c r="P62" s="3"/>
      <c r="Q62" s="3"/>
      <c r="R62" s="3"/>
      <c r="S62" s="33">
        <v>0</v>
      </c>
      <c r="T62" s="33">
        <v>1.8149999999999999</v>
      </c>
      <c r="U62" s="33">
        <v>0</v>
      </c>
      <c r="V62" s="33">
        <v>0</v>
      </c>
      <c r="W62" s="33">
        <v>0</v>
      </c>
      <c r="X62" s="33">
        <v>0</v>
      </c>
      <c r="Y62" s="33">
        <v>0</v>
      </c>
      <c r="Z62" s="33">
        <v>0</v>
      </c>
      <c r="AA62" s="33">
        <v>0</v>
      </c>
      <c r="AB62" s="33">
        <v>0</v>
      </c>
      <c r="AC62" s="33">
        <v>0.2512792425</v>
      </c>
      <c r="AD62" s="33">
        <v>0</v>
      </c>
      <c r="AE62" s="33">
        <v>0</v>
      </c>
      <c r="AF62" s="33">
        <v>0</v>
      </c>
      <c r="AG62" s="33">
        <v>0</v>
      </c>
      <c r="AH62" s="33">
        <v>0</v>
      </c>
      <c r="AI62" s="33">
        <v>0</v>
      </c>
      <c r="AK62" s="34">
        <v>1.8</v>
      </c>
      <c r="AL62" s="33">
        <v>0</v>
      </c>
      <c r="AM62" s="34">
        <v>16.2</v>
      </c>
      <c r="AN62" s="34">
        <v>6.8970000000000002</v>
      </c>
      <c r="AO62" s="34">
        <v>9</v>
      </c>
      <c r="AP62" s="34">
        <v>3.4833333333333334</v>
      </c>
      <c r="AQ62" s="34">
        <v>10.799999999999999</v>
      </c>
      <c r="AR62" s="34">
        <v>5.5733333333333341</v>
      </c>
      <c r="AS62" s="34">
        <v>-10.799999999999999</v>
      </c>
      <c r="AT62" s="34">
        <v>-5.5733333333333341</v>
      </c>
      <c r="AW62" s="13"/>
      <c r="AX62" s="13"/>
      <c r="AZ62" s="33">
        <v>5</v>
      </c>
      <c r="BA62" s="33">
        <v>99</v>
      </c>
      <c r="BB62" s="33">
        <v>50</v>
      </c>
      <c r="BL62" s="13"/>
      <c r="BZ62" s="13" t="s">
        <v>204</v>
      </c>
      <c r="CA62" s="13" cm="1">
        <f t="array" ref="CA62:CN62">AK93:AX93*10000-_xlfn.ANCHORARRAY(AK87)</f>
        <v>-9</v>
      </c>
      <c r="CB62">
        <v>-10.7</v>
      </c>
      <c r="CC62">
        <v>-30</v>
      </c>
      <c r="CD62">
        <v>-100</v>
      </c>
      <c r="CE62">
        <v>0</v>
      </c>
      <c r="CF62">
        <v>-11</v>
      </c>
      <c r="CG62">
        <v>-58</v>
      </c>
      <c r="CH62">
        <v>-3.5</v>
      </c>
      <c r="CI62">
        <v>-22</v>
      </c>
      <c r="CJ62">
        <v>-60</v>
      </c>
      <c r="CK62">
        <v>-100</v>
      </c>
      <c r="CL62">
        <v>-160</v>
      </c>
      <c r="CM62">
        <v>-18</v>
      </c>
      <c r="CN62">
        <v>-6.9666666666666668</v>
      </c>
    </row>
    <row r="63" spans="1:92" x14ac:dyDescent="0.2">
      <c r="A63" s="3" t="s">
        <v>140</v>
      </c>
      <c r="B63" s="3" t="s">
        <v>141</v>
      </c>
      <c r="C63" s="3"/>
      <c r="D63" s="3"/>
      <c r="E63" s="3"/>
      <c r="F63" s="3"/>
      <c r="G63" s="3"/>
      <c r="H63" s="10"/>
      <c r="I63" s="14">
        <v>190</v>
      </c>
      <c r="J63" s="56">
        <f>365-I63</f>
        <v>175</v>
      </c>
      <c r="K63" s="56">
        <v>0</v>
      </c>
      <c r="L63" s="3"/>
      <c r="M63" s="3"/>
      <c r="N63" s="3"/>
      <c r="O63" s="3"/>
      <c r="P63" s="3"/>
      <c r="Q63" s="3"/>
      <c r="R63" s="3"/>
      <c r="S63">
        <v>0</v>
      </c>
      <c r="T63">
        <v>1.8599999999999999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0.2512792425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Q63">
        <v>0</v>
      </c>
      <c r="AR63">
        <v>0</v>
      </c>
      <c r="AS63">
        <v>-10.799999999999999</v>
      </c>
      <c r="AT63">
        <v>-5.5733333333333341</v>
      </c>
      <c r="AW63" s="13"/>
      <c r="AX63" s="13"/>
      <c r="BL63" s="13"/>
      <c r="BZ63" s="13" t="s">
        <v>204</v>
      </c>
      <c r="CA63" s="13" cm="1">
        <f t="array" ref="CA63:CN63">_xlfn.ANCHORARRAY(AK87)-AK93:AX93</f>
        <v>9</v>
      </c>
      <c r="CB63">
        <v>10.7</v>
      </c>
      <c r="CC63">
        <v>30</v>
      </c>
      <c r="CD63">
        <v>100</v>
      </c>
      <c r="CE63">
        <v>0</v>
      </c>
      <c r="CF63">
        <v>11</v>
      </c>
      <c r="CG63">
        <v>58</v>
      </c>
      <c r="CH63">
        <v>3.5</v>
      </c>
      <c r="CI63">
        <v>22</v>
      </c>
      <c r="CJ63">
        <v>60</v>
      </c>
      <c r="CK63">
        <v>100</v>
      </c>
      <c r="CL63">
        <v>160</v>
      </c>
      <c r="CM63">
        <v>18</v>
      </c>
      <c r="CN63">
        <v>6.9666666666666668</v>
      </c>
    </row>
    <row r="64" spans="1:92" x14ac:dyDescent="0.2">
      <c r="I64" s="13"/>
      <c r="J64" s="13"/>
      <c r="AK64" s="11" t="s">
        <v>97</v>
      </c>
      <c r="BL64" s="13"/>
    </row>
    <row r="65" spans="1:79" x14ac:dyDescent="0.2">
      <c r="A65" s="3" t="s">
        <v>1</v>
      </c>
      <c r="B65" s="3" t="s">
        <v>4</v>
      </c>
      <c r="C65" s="3"/>
      <c r="D65" s="3"/>
      <c r="E65" s="3"/>
      <c r="F65" s="3"/>
      <c r="G65" s="3"/>
      <c r="H65" s="10"/>
      <c r="I65" s="13"/>
      <c r="J65" s="13"/>
      <c r="L65" s="3"/>
      <c r="M65" s="3"/>
      <c r="N65" s="3"/>
      <c r="O65" s="3"/>
      <c r="P65" s="3"/>
      <c r="Q65" s="3"/>
      <c r="R65" s="3"/>
      <c r="W65" s="14">
        <v>0.7</v>
      </c>
      <c r="X65" s="14">
        <v>0</v>
      </c>
      <c r="AK65" s="33" cm="1">
        <f t="array" ref="AK65:AV71">MMULT(AK41:AV47,_xlfn.MUNIT(12)*AK87:AV87)</f>
        <v>0.9</v>
      </c>
      <c r="AL65" s="34">
        <v>10.7</v>
      </c>
      <c r="AM65" s="34">
        <v>30</v>
      </c>
      <c r="AN65" s="34">
        <v>100</v>
      </c>
      <c r="AO65" s="34">
        <v>0</v>
      </c>
      <c r="AP65" s="34">
        <v>11</v>
      </c>
      <c r="AQ65" s="34">
        <v>58</v>
      </c>
      <c r="AR65" s="34">
        <v>3.5</v>
      </c>
      <c r="AS65" s="34">
        <v>22</v>
      </c>
      <c r="AT65" s="34">
        <v>60</v>
      </c>
      <c r="AU65" s="34">
        <v>199</v>
      </c>
      <c r="AV65" s="34">
        <v>160</v>
      </c>
      <c r="BZ65" s="13"/>
      <c r="CA65" s="13"/>
    </row>
    <row r="66" spans="1:79" x14ac:dyDescent="0.2">
      <c r="A66" s="3" t="s">
        <v>1</v>
      </c>
      <c r="B66" s="3" t="s">
        <v>5</v>
      </c>
      <c r="C66" s="3"/>
      <c r="D66" s="3"/>
      <c r="E66" s="3"/>
      <c r="F66" s="3"/>
      <c r="G66" s="3"/>
      <c r="H66" s="10"/>
      <c r="I66" t="s">
        <v>139</v>
      </c>
      <c r="L66" s="3"/>
      <c r="M66" s="3"/>
      <c r="N66" s="3"/>
      <c r="O66" s="3"/>
      <c r="P66" s="3"/>
      <c r="Q66" s="3"/>
      <c r="R66" s="3"/>
      <c r="W66" s="14">
        <v>0.7</v>
      </c>
      <c r="X66" s="14">
        <v>0</v>
      </c>
      <c r="AK66" s="34">
        <v>1.8</v>
      </c>
      <c r="AL66" s="34">
        <v>10.7</v>
      </c>
      <c r="AM66" s="34">
        <v>30</v>
      </c>
      <c r="AN66" s="34">
        <v>100</v>
      </c>
      <c r="AO66" s="34">
        <v>0</v>
      </c>
      <c r="AP66" s="34">
        <v>11</v>
      </c>
      <c r="AQ66" s="34">
        <v>58</v>
      </c>
      <c r="AR66" s="34">
        <v>0</v>
      </c>
      <c r="AS66" s="34">
        <v>22</v>
      </c>
      <c r="AT66" s="34">
        <v>60</v>
      </c>
      <c r="AU66" s="34">
        <v>199</v>
      </c>
      <c r="AV66" s="34">
        <v>160</v>
      </c>
      <c r="BZ66" s="13"/>
      <c r="CA66" s="13"/>
    </row>
    <row r="67" spans="1:79" x14ac:dyDescent="0.2">
      <c r="A67" s="3" t="s">
        <v>1</v>
      </c>
      <c r="B67" s="3" t="s">
        <v>6</v>
      </c>
      <c r="C67" s="3"/>
      <c r="D67" s="3"/>
      <c r="E67" s="3"/>
      <c r="F67" s="3"/>
      <c r="G67" s="3"/>
      <c r="H67" s="10"/>
      <c r="I67" s="12">
        <v>1</v>
      </c>
      <c r="J67" s="12">
        <v>0</v>
      </c>
      <c r="K67" s="12">
        <v>0</v>
      </c>
      <c r="L67" s="3"/>
      <c r="M67" s="3"/>
      <c r="N67" s="3"/>
      <c r="O67" s="3"/>
      <c r="P67" s="3"/>
      <c r="Q67" s="3"/>
      <c r="R67" s="3"/>
      <c r="W67" s="14">
        <v>0.7</v>
      </c>
      <c r="X67" s="14">
        <v>0</v>
      </c>
      <c r="AK67" s="34">
        <v>0.9</v>
      </c>
      <c r="AL67" s="34">
        <v>10.7</v>
      </c>
      <c r="AM67" s="34">
        <v>30</v>
      </c>
      <c r="AN67" s="34">
        <v>100</v>
      </c>
      <c r="AO67" s="34">
        <v>0</v>
      </c>
      <c r="AP67" s="34">
        <v>11</v>
      </c>
      <c r="AQ67" s="34">
        <v>58</v>
      </c>
      <c r="AR67" s="34">
        <v>3.5</v>
      </c>
      <c r="AS67" s="34">
        <v>22</v>
      </c>
      <c r="AT67" s="34">
        <v>60</v>
      </c>
      <c r="AU67" s="34">
        <v>199</v>
      </c>
      <c r="AV67" s="34">
        <v>160</v>
      </c>
      <c r="BS67" s="11"/>
      <c r="BZ67" s="13"/>
      <c r="CA67" s="13"/>
    </row>
    <row r="68" spans="1:79" x14ac:dyDescent="0.2">
      <c r="A68" s="3" t="s">
        <v>2</v>
      </c>
      <c r="B68" s="3" t="s">
        <v>4</v>
      </c>
      <c r="C68" s="3"/>
      <c r="D68" s="3"/>
      <c r="E68" s="3"/>
      <c r="F68" s="3"/>
      <c r="G68" s="3"/>
      <c r="H68" s="10"/>
      <c r="I68" s="12">
        <v>1</v>
      </c>
      <c r="J68" s="12">
        <v>0</v>
      </c>
      <c r="K68" s="12">
        <v>0</v>
      </c>
      <c r="L68" s="3"/>
      <c r="M68" s="3"/>
      <c r="N68" s="3"/>
      <c r="O68" s="3"/>
      <c r="P68" s="3"/>
      <c r="Q68" s="3"/>
      <c r="R68" s="3"/>
      <c r="W68" s="14">
        <v>0</v>
      </c>
      <c r="X68" s="14">
        <v>1</v>
      </c>
      <c r="AK68" s="34">
        <v>1.8</v>
      </c>
      <c r="AL68" s="34">
        <v>10.7</v>
      </c>
      <c r="AM68" s="34">
        <v>30</v>
      </c>
      <c r="AN68" s="34">
        <v>100</v>
      </c>
      <c r="AO68" s="34">
        <v>0</v>
      </c>
      <c r="AP68" s="34">
        <v>11</v>
      </c>
      <c r="AQ68" s="34">
        <v>58</v>
      </c>
      <c r="AR68" s="34">
        <v>3.5</v>
      </c>
      <c r="AS68" s="34">
        <v>22</v>
      </c>
      <c r="AT68" s="34">
        <v>60</v>
      </c>
      <c r="AU68" s="34">
        <v>199</v>
      </c>
      <c r="AV68" s="34">
        <v>160</v>
      </c>
      <c r="BZ68" s="13"/>
      <c r="CA68" s="13"/>
    </row>
    <row r="69" spans="1:79" x14ac:dyDescent="0.2">
      <c r="A69" s="3" t="s">
        <v>2</v>
      </c>
      <c r="B69" s="3" t="s">
        <v>5</v>
      </c>
      <c r="C69" s="3"/>
      <c r="D69" s="3"/>
      <c r="E69" s="3"/>
      <c r="F69" s="3"/>
      <c r="G69" s="3"/>
      <c r="H69" s="10"/>
      <c r="I69" s="12">
        <v>1</v>
      </c>
      <c r="J69" s="12">
        <v>0</v>
      </c>
      <c r="K69" s="12">
        <v>0</v>
      </c>
      <c r="L69" s="3"/>
      <c r="M69" s="3"/>
      <c r="N69" s="3"/>
      <c r="O69" s="3"/>
      <c r="P69" s="3"/>
      <c r="Q69" s="3"/>
      <c r="R69" s="3"/>
      <c r="W69" s="14">
        <v>0</v>
      </c>
      <c r="X69" s="14">
        <v>1</v>
      </c>
      <c r="AK69" s="34">
        <v>2.6999999999999997</v>
      </c>
      <c r="AL69" s="34">
        <v>10.7</v>
      </c>
      <c r="AM69" s="34">
        <v>30</v>
      </c>
      <c r="AN69" s="34">
        <v>100</v>
      </c>
      <c r="AO69" s="34">
        <v>0</v>
      </c>
      <c r="AP69" s="34">
        <v>11</v>
      </c>
      <c r="AQ69" s="34">
        <v>58</v>
      </c>
      <c r="AR69" s="34">
        <v>0</v>
      </c>
      <c r="AS69" s="34">
        <v>22</v>
      </c>
      <c r="AT69" s="34">
        <v>60</v>
      </c>
      <c r="AU69" s="34">
        <v>199</v>
      </c>
      <c r="AV69" s="34">
        <v>160</v>
      </c>
      <c r="BM69" s="13"/>
      <c r="BN69" s="13"/>
      <c r="BO69" s="13"/>
      <c r="BP69" s="13"/>
      <c r="BR69" s="13"/>
      <c r="BS69" s="13"/>
      <c r="BZ69" s="13"/>
      <c r="CA69" s="13"/>
    </row>
    <row r="70" spans="1:79" x14ac:dyDescent="0.2">
      <c r="A70" s="3" t="s">
        <v>2</v>
      </c>
      <c r="B70" s="3" t="s">
        <v>6</v>
      </c>
      <c r="C70" s="3"/>
      <c r="D70" s="3"/>
      <c r="E70" s="3"/>
      <c r="F70" s="3"/>
      <c r="G70" s="3"/>
      <c r="H70" s="10"/>
      <c r="I70" s="12">
        <v>0</v>
      </c>
      <c r="J70" s="12">
        <v>1</v>
      </c>
      <c r="K70" s="12">
        <v>0</v>
      </c>
      <c r="L70" s="3"/>
      <c r="M70" s="3"/>
      <c r="N70" s="3"/>
      <c r="O70" s="3"/>
      <c r="P70" s="3"/>
      <c r="Q70" s="3"/>
      <c r="R70" s="3"/>
      <c r="W70" s="14">
        <v>0</v>
      </c>
      <c r="X70" s="14">
        <v>1</v>
      </c>
      <c r="AK70" s="34">
        <v>1.8</v>
      </c>
      <c r="AL70" s="34">
        <v>10.7</v>
      </c>
      <c r="AM70" s="34">
        <v>30</v>
      </c>
      <c r="AN70" s="34">
        <v>100</v>
      </c>
      <c r="AO70" s="34">
        <v>0</v>
      </c>
      <c r="AP70" s="34">
        <v>11</v>
      </c>
      <c r="AQ70" s="34">
        <v>58</v>
      </c>
      <c r="AR70" s="34">
        <v>3.5</v>
      </c>
      <c r="AS70" s="34">
        <v>22</v>
      </c>
      <c r="AT70" s="34">
        <v>60</v>
      </c>
      <c r="AU70" s="34">
        <v>199</v>
      </c>
      <c r="AV70" s="34">
        <v>160</v>
      </c>
      <c r="BM70" s="13"/>
      <c r="BN70" s="13"/>
      <c r="BO70" s="13"/>
      <c r="BP70" s="13"/>
      <c r="BR70" s="13"/>
      <c r="BS70" s="13"/>
      <c r="BZ70" s="13"/>
      <c r="CA70" s="13"/>
    </row>
    <row r="71" spans="1:79" x14ac:dyDescent="0.2">
      <c r="A71" s="3" t="s">
        <v>140</v>
      </c>
      <c r="B71" s="3" t="s">
        <v>141</v>
      </c>
      <c r="C71" s="3"/>
      <c r="D71" s="3"/>
      <c r="E71" s="3"/>
      <c r="F71" s="3"/>
      <c r="G71" s="3"/>
      <c r="H71" s="10"/>
      <c r="I71" s="12">
        <v>0</v>
      </c>
      <c r="J71" s="12">
        <v>1</v>
      </c>
      <c r="K71" s="12">
        <v>0</v>
      </c>
      <c r="L71" s="3"/>
      <c r="M71" s="3"/>
      <c r="N71" s="3"/>
      <c r="O71" s="3"/>
      <c r="P71" s="3"/>
      <c r="Q71" s="3"/>
      <c r="R71" s="3"/>
      <c r="W71" s="14">
        <v>0</v>
      </c>
      <c r="X71" s="14">
        <v>1</v>
      </c>
      <c r="AK71" s="34">
        <v>0</v>
      </c>
      <c r="AL71" s="34">
        <v>10.7</v>
      </c>
      <c r="AM71" s="34">
        <v>30</v>
      </c>
      <c r="AN71" s="34">
        <v>100</v>
      </c>
      <c r="AO71" s="34">
        <v>0</v>
      </c>
      <c r="AP71" s="34">
        <v>11</v>
      </c>
      <c r="AQ71" s="34">
        <v>58</v>
      </c>
      <c r="AR71" s="34">
        <v>0</v>
      </c>
      <c r="AS71" s="34">
        <v>0</v>
      </c>
      <c r="AT71" s="34">
        <v>0</v>
      </c>
      <c r="AU71" s="34">
        <v>0</v>
      </c>
      <c r="AV71" s="34">
        <v>0</v>
      </c>
      <c r="BM71" s="13"/>
      <c r="BN71" s="13"/>
      <c r="BO71" s="13"/>
      <c r="BP71" s="13"/>
      <c r="BR71" s="13"/>
      <c r="BS71" s="13"/>
      <c r="BZ71" s="13"/>
      <c r="CA71" s="13"/>
    </row>
    <row r="72" spans="1:79" x14ac:dyDescent="0.2">
      <c r="D72" s="3"/>
      <c r="E72" s="3"/>
      <c r="F72" s="3"/>
      <c r="G72" s="3"/>
      <c r="H72" s="10"/>
      <c r="I72" s="12">
        <v>0</v>
      </c>
      <c r="J72" s="12">
        <v>1</v>
      </c>
      <c r="K72" s="12">
        <v>0</v>
      </c>
      <c r="L72" s="3"/>
      <c r="M72" s="3"/>
      <c r="N72" s="3"/>
      <c r="O72" s="3"/>
      <c r="P72" s="3"/>
      <c r="Q72" s="3"/>
      <c r="R72" s="3"/>
      <c r="S72" s="11" t="s">
        <v>147</v>
      </c>
      <c r="AK72" t="s">
        <v>88</v>
      </c>
      <c r="BS72" s="13"/>
      <c r="BZ72" s="13"/>
      <c r="CA72" s="13"/>
    </row>
    <row r="73" spans="1:79" x14ac:dyDescent="0.2">
      <c r="A73" s="3" t="s">
        <v>1</v>
      </c>
      <c r="B73" s="3" t="s">
        <v>4</v>
      </c>
      <c r="C73" s="3"/>
      <c r="D73" s="3"/>
      <c r="E73" s="3"/>
      <c r="F73" s="3"/>
      <c r="G73" s="3"/>
      <c r="H73" s="10"/>
      <c r="I73" s="12">
        <v>0</v>
      </c>
      <c r="J73" s="12">
        <v>0</v>
      </c>
      <c r="K73" s="12">
        <v>1</v>
      </c>
      <c r="L73" s="3"/>
      <c r="M73" s="3"/>
      <c r="N73" s="3"/>
      <c r="O73" s="3"/>
      <c r="P73" s="3"/>
      <c r="Q73" s="3"/>
      <c r="R73" s="3"/>
      <c r="W73" s="59" cm="1">
        <f t="array" ref="W73:X79">W65:X71*W87:X87</f>
        <v>21</v>
      </c>
      <c r="X73" s="34">
        <v>0</v>
      </c>
      <c r="AK73" s="40" cm="1">
        <f t="array" ref="AK73:AX79">MMULT(S49:AI55,AK19:AX35)</f>
        <v>0.9</v>
      </c>
      <c r="AL73" s="24">
        <v>8.9293896000000004</v>
      </c>
      <c r="AM73" s="24">
        <v>5.9858025000000001</v>
      </c>
      <c r="AN73" s="24">
        <v>5</v>
      </c>
      <c r="AO73" s="24">
        <v>0</v>
      </c>
      <c r="AP73" s="24">
        <v>0.5</v>
      </c>
      <c r="AQ73" s="24">
        <v>0.11421784</v>
      </c>
      <c r="AR73" s="24">
        <v>3.5</v>
      </c>
      <c r="AS73" s="24">
        <v>0</v>
      </c>
      <c r="AT73" s="24">
        <v>0</v>
      </c>
      <c r="AU73" s="24">
        <v>14.4</v>
      </c>
      <c r="AV73" s="24">
        <v>100</v>
      </c>
      <c r="AW73" s="24">
        <v>5.3333332999999996</v>
      </c>
      <c r="AX73" s="25">
        <v>1.0141975000000001</v>
      </c>
      <c r="BT73" s="13"/>
      <c r="BU73" s="13"/>
      <c r="BV73" s="13"/>
      <c r="BW73" s="13"/>
      <c r="BX73" s="13"/>
      <c r="BY73" s="13"/>
      <c r="BZ73" s="13"/>
      <c r="CA73" s="13"/>
    </row>
    <row r="74" spans="1:79" x14ac:dyDescent="0.2">
      <c r="A74" s="3" t="s">
        <v>1</v>
      </c>
      <c r="B74" s="3" t="s">
        <v>5</v>
      </c>
      <c r="C74" s="3"/>
      <c r="D74" s="3"/>
      <c r="E74" s="3"/>
      <c r="F74" s="3"/>
      <c r="G74" s="3"/>
      <c r="H74" s="10"/>
      <c r="I74" s="3"/>
      <c r="J74" s="3"/>
      <c r="K74" s="3"/>
      <c r="L74" s="3"/>
      <c r="M74" s="3"/>
      <c r="N74" s="3"/>
      <c r="O74" s="3"/>
      <c r="P74" s="3"/>
      <c r="Q74" s="3"/>
      <c r="R74" s="3"/>
      <c r="W74" s="34">
        <v>21</v>
      </c>
      <c r="X74" s="34">
        <v>0</v>
      </c>
      <c r="AK74" s="26">
        <v>1.8</v>
      </c>
      <c r="AL74">
        <v>7.4777778000000001</v>
      </c>
      <c r="AM74">
        <v>4.5999999999999996</v>
      </c>
      <c r="AN74">
        <v>3</v>
      </c>
      <c r="AO74">
        <v>0</v>
      </c>
      <c r="AP74">
        <v>1</v>
      </c>
      <c r="AQ74">
        <v>0.22843567000000001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 s="27">
        <v>0</v>
      </c>
      <c r="BT74" s="13"/>
      <c r="BU74" s="13"/>
      <c r="BV74" s="13"/>
      <c r="BW74" s="13"/>
      <c r="BX74" s="13"/>
      <c r="BY74" s="13"/>
      <c r="BZ74" s="13"/>
      <c r="CA74" s="13"/>
    </row>
    <row r="75" spans="1:79" x14ac:dyDescent="0.2">
      <c r="A75" s="3" t="s">
        <v>1</v>
      </c>
      <c r="B75" s="3" t="s">
        <v>6</v>
      </c>
      <c r="C75" s="3"/>
      <c r="D75" s="3"/>
      <c r="E75" s="3"/>
      <c r="F75" s="3"/>
      <c r="G75" s="3"/>
      <c r="H75" s="10"/>
      <c r="I75" s="3"/>
      <c r="J75" s="3"/>
      <c r="K75" s="3"/>
      <c r="L75" s="3"/>
      <c r="M75" s="3"/>
      <c r="N75" s="3"/>
      <c r="O75" s="3"/>
      <c r="P75" s="3"/>
      <c r="Q75" s="3"/>
      <c r="R75" s="3"/>
      <c r="W75" s="34">
        <v>21</v>
      </c>
      <c r="X75" s="34">
        <v>0</v>
      </c>
      <c r="AK75" s="26">
        <v>0.9</v>
      </c>
      <c r="AL75">
        <v>12.4</v>
      </c>
      <c r="AM75">
        <v>6</v>
      </c>
      <c r="AN75">
        <v>5</v>
      </c>
      <c r="AO75">
        <v>0</v>
      </c>
      <c r="AP75">
        <v>2</v>
      </c>
      <c r="AQ75">
        <v>0.45687135000000001</v>
      </c>
      <c r="AR75">
        <v>3.5</v>
      </c>
      <c r="AS75">
        <v>0</v>
      </c>
      <c r="AT75">
        <v>0</v>
      </c>
      <c r="AU75">
        <v>14.4</v>
      </c>
      <c r="AV75">
        <v>100</v>
      </c>
      <c r="AW75">
        <v>1.8666666999999999</v>
      </c>
      <c r="AX75" s="27">
        <v>2</v>
      </c>
      <c r="BT75" s="13"/>
      <c r="BU75" s="13"/>
      <c r="BV75" s="13"/>
      <c r="BW75" s="13"/>
      <c r="BX75" s="13"/>
      <c r="BY75" s="13"/>
      <c r="BZ75" s="13"/>
      <c r="CA75" s="13"/>
    </row>
    <row r="76" spans="1:79" x14ac:dyDescent="0.2">
      <c r="A76" s="3" t="s">
        <v>2</v>
      </c>
      <c r="B76" s="3" t="s">
        <v>4</v>
      </c>
      <c r="C76" s="3"/>
      <c r="D76" s="3"/>
      <c r="E76" s="3"/>
      <c r="F76" s="3"/>
      <c r="G76" s="3"/>
      <c r="H76" s="10"/>
      <c r="I76" s="3"/>
      <c r="J76" s="3"/>
      <c r="K76" s="3"/>
      <c r="L76" s="3"/>
      <c r="M76" s="3"/>
      <c r="N76" s="3"/>
      <c r="O76" s="3"/>
      <c r="P76" s="3"/>
      <c r="Q76" s="3"/>
      <c r="R76" s="3"/>
      <c r="W76" s="34">
        <v>0</v>
      </c>
      <c r="X76" s="34">
        <v>30</v>
      </c>
      <c r="AK76" s="26">
        <v>1.8</v>
      </c>
      <c r="AL76">
        <v>11.9</v>
      </c>
      <c r="AM76">
        <v>1</v>
      </c>
      <c r="AN76">
        <v>0</v>
      </c>
      <c r="AO76">
        <v>0</v>
      </c>
      <c r="AP76">
        <v>0.5</v>
      </c>
      <c r="AQ76">
        <v>0.11421784</v>
      </c>
      <c r="AR76">
        <v>3.5</v>
      </c>
      <c r="AS76">
        <v>14.12</v>
      </c>
      <c r="AT76">
        <v>14.12</v>
      </c>
      <c r="AU76">
        <v>17.84</v>
      </c>
      <c r="AV76">
        <v>110</v>
      </c>
      <c r="AW76">
        <v>0</v>
      </c>
      <c r="AX76" s="27">
        <v>0</v>
      </c>
      <c r="BT76" s="13"/>
      <c r="BU76" s="13"/>
      <c r="BV76" s="13"/>
      <c r="BW76" s="13"/>
      <c r="BX76" s="13"/>
      <c r="BY76" s="13"/>
      <c r="BZ76" s="13"/>
      <c r="CA76" s="13"/>
    </row>
    <row r="77" spans="1:79" x14ac:dyDescent="0.2">
      <c r="A77" s="3" t="s">
        <v>2</v>
      </c>
      <c r="B77" s="3" t="s">
        <v>5</v>
      </c>
      <c r="C77" s="3"/>
      <c r="D77" s="3"/>
      <c r="E77" s="3"/>
      <c r="F77" s="3"/>
      <c r="G77" s="3"/>
      <c r="H77" s="10"/>
      <c r="I77" s="3"/>
      <c r="J77" s="3"/>
      <c r="K77" s="3"/>
      <c r="L77" s="3"/>
      <c r="M77" s="3"/>
      <c r="N77" s="3"/>
      <c r="O77" s="3"/>
      <c r="P77" s="3"/>
      <c r="Q77" s="3"/>
      <c r="R77" s="3"/>
      <c r="W77" s="34">
        <v>0</v>
      </c>
      <c r="X77" s="34">
        <v>30</v>
      </c>
      <c r="AK77" s="26">
        <v>2.7</v>
      </c>
      <c r="AL77">
        <v>5.5</v>
      </c>
      <c r="AM77">
        <v>1</v>
      </c>
      <c r="AN77">
        <v>0</v>
      </c>
      <c r="AO77">
        <v>0</v>
      </c>
      <c r="AP77">
        <v>1</v>
      </c>
      <c r="AQ77">
        <v>0.22843567000000001</v>
      </c>
      <c r="AR77">
        <v>0</v>
      </c>
      <c r="AS77">
        <v>0</v>
      </c>
      <c r="AT77">
        <v>0</v>
      </c>
      <c r="AU77">
        <v>17.84</v>
      </c>
      <c r="AV77">
        <v>110</v>
      </c>
      <c r="AW77">
        <v>0</v>
      </c>
      <c r="AX77" s="27">
        <v>0</v>
      </c>
    </row>
    <row r="78" spans="1:79" x14ac:dyDescent="0.2">
      <c r="A78" s="3" t="s">
        <v>2</v>
      </c>
      <c r="B78" s="3" t="s">
        <v>6</v>
      </c>
      <c r="C78" s="3"/>
      <c r="D78" s="3"/>
      <c r="E78" s="3"/>
      <c r="F78" s="3"/>
      <c r="G78" s="3"/>
      <c r="H78" s="10"/>
      <c r="I78" s="3"/>
      <c r="J78" s="3"/>
      <c r="K78" s="3"/>
      <c r="L78" s="3"/>
      <c r="M78" s="3"/>
      <c r="N78" s="3"/>
      <c r="O78" s="3"/>
      <c r="P78" s="3"/>
      <c r="Q78" s="3"/>
      <c r="R78" s="3"/>
      <c r="W78" s="34">
        <v>0</v>
      </c>
      <c r="X78" s="34">
        <v>30</v>
      </c>
      <c r="AK78" s="28">
        <v>1.8</v>
      </c>
      <c r="AL78" s="7">
        <v>12.1</v>
      </c>
      <c r="AM78" s="7">
        <v>2</v>
      </c>
      <c r="AN78" s="7">
        <v>0</v>
      </c>
      <c r="AO78" s="7">
        <v>0</v>
      </c>
      <c r="AP78" s="7">
        <v>2</v>
      </c>
      <c r="AQ78" s="7">
        <v>0.45687135000000001</v>
      </c>
      <c r="AR78" s="7">
        <v>3.5</v>
      </c>
      <c r="AS78" s="7">
        <v>0</v>
      </c>
      <c r="AT78" s="7">
        <v>0</v>
      </c>
      <c r="AU78" s="7">
        <v>8.64</v>
      </c>
      <c r="AV78" s="7">
        <v>60</v>
      </c>
      <c r="AW78" s="7">
        <v>0</v>
      </c>
      <c r="AX78" s="29">
        <v>0</v>
      </c>
    </row>
    <row r="79" spans="1:79" x14ac:dyDescent="0.2">
      <c r="A79" s="3" t="s">
        <v>140</v>
      </c>
      <c r="B79" s="3" t="s">
        <v>141</v>
      </c>
      <c r="C79" s="3"/>
      <c r="D79" s="3"/>
      <c r="E79" s="3"/>
      <c r="F79" s="3"/>
      <c r="G79" s="3"/>
      <c r="H79" s="10"/>
      <c r="I79" s="3"/>
      <c r="J79" s="3"/>
      <c r="K79" s="3"/>
      <c r="L79" s="3"/>
      <c r="M79" s="3"/>
      <c r="N79" s="3"/>
      <c r="O79" s="3"/>
      <c r="P79" s="3"/>
      <c r="Q79" s="3"/>
      <c r="R79" s="3"/>
      <c r="W79">
        <v>0</v>
      </c>
      <c r="X79">
        <v>30</v>
      </c>
      <c r="AK79" s="28">
        <v>0</v>
      </c>
      <c r="AL79" s="7">
        <v>12.4</v>
      </c>
      <c r="AM79" s="7">
        <v>2</v>
      </c>
      <c r="AN79" s="7">
        <v>0</v>
      </c>
      <c r="AO79" s="7">
        <v>0</v>
      </c>
      <c r="AP79" s="7">
        <v>2</v>
      </c>
      <c r="AQ79" s="7">
        <v>0.45687135000000001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29">
        <v>0</v>
      </c>
    </row>
    <row r="80" spans="1:79" x14ac:dyDescent="0.2">
      <c r="A80" s="3"/>
      <c r="B80" s="3"/>
      <c r="C80" s="3"/>
      <c r="D80" s="3"/>
      <c r="E80" s="3"/>
      <c r="F80" s="3"/>
      <c r="G80" s="3"/>
      <c r="H80" s="10" t="s">
        <v>199</v>
      </c>
      <c r="I80" s="3"/>
      <c r="J80" s="3" t="s">
        <v>198</v>
      </c>
      <c r="K80" s="3"/>
      <c r="L80" s="3"/>
      <c r="M80" s="3"/>
      <c r="N80" s="3"/>
      <c r="O80" s="3"/>
      <c r="P80" s="3"/>
      <c r="Q80" s="3"/>
      <c r="R80" s="3"/>
      <c r="AK80" t="s">
        <v>195</v>
      </c>
    </row>
    <row r="81" spans="1:50" x14ac:dyDescent="0.2">
      <c r="A81" s="3"/>
      <c r="B81" s="3"/>
      <c r="C81" s="3"/>
      <c r="D81" s="3"/>
      <c r="E81" s="3"/>
      <c r="F81" s="3"/>
      <c r="G81" s="3"/>
      <c r="H81" s="65">
        <v>0</v>
      </c>
      <c r="I81" s="3"/>
      <c r="J81" s="3">
        <f>1/(1+$J$13)^H81</f>
        <v>1</v>
      </c>
      <c r="K81" s="3"/>
      <c r="L81" s="3"/>
      <c r="M81" s="3"/>
      <c r="N81" s="3"/>
      <c r="O81" s="3"/>
      <c r="P81" s="3"/>
      <c r="Q81" s="3"/>
      <c r="R81" s="3"/>
      <c r="AK81" s="16">
        <v>1</v>
      </c>
      <c r="AL81" s="16">
        <v>0.5</v>
      </c>
      <c r="AM81" s="16">
        <v>5</v>
      </c>
      <c r="AN81" s="16">
        <v>1</v>
      </c>
      <c r="AO81" s="16">
        <v>3</v>
      </c>
      <c r="AP81" s="16">
        <v>3</v>
      </c>
      <c r="AQ81" s="16">
        <v>0</v>
      </c>
      <c r="AR81" s="16">
        <v>7</v>
      </c>
      <c r="AS81" s="16">
        <v>0</v>
      </c>
      <c r="AT81" s="16">
        <v>0</v>
      </c>
      <c r="AU81" s="16">
        <v>0</v>
      </c>
      <c r="AV81" s="16">
        <v>160</v>
      </c>
      <c r="AW81" s="16">
        <v>3</v>
      </c>
      <c r="AX81" s="16">
        <v>5</v>
      </c>
    </row>
    <row r="82" spans="1:50" x14ac:dyDescent="0.2">
      <c r="A82" s="3"/>
      <c r="B82" s="3"/>
      <c r="C82" s="3"/>
      <c r="D82" s="3"/>
      <c r="E82" s="3"/>
      <c r="F82" s="3"/>
      <c r="G82" s="3"/>
      <c r="H82" s="65">
        <v>1</v>
      </c>
      <c r="I82" s="3"/>
      <c r="J82" s="3">
        <f>1/(1+$J$13)^H82</f>
        <v>0.95923261390887293</v>
      </c>
      <c r="K82" s="3"/>
      <c r="L82" s="3"/>
      <c r="M82" s="3"/>
      <c r="N82" s="3"/>
      <c r="O82" s="3"/>
      <c r="P82" s="3"/>
      <c r="Q82" s="3"/>
      <c r="R82" s="3"/>
      <c r="AK82" t="s">
        <v>196</v>
      </c>
    </row>
    <row r="83" spans="1:50" x14ac:dyDescent="0.2">
      <c r="A83" s="3"/>
      <c r="B83" s="3"/>
      <c r="C83" s="3"/>
      <c r="D83" s="3"/>
      <c r="E83" s="3"/>
      <c r="F83" s="3"/>
      <c r="G83" s="3"/>
      <c r="H83" s="65">
        <v>2</v>
      </c>
      <c r="I83" s="3"/>
      <c r="J83" s="3">
        <f t="shared" ref="J83:J90" si="0">1/(1+$J$13)^H83</f>
        <v>0.92012720758644884</v>
      </c>
      <c r="K83" s="3"/>
      <c r="L83" s="3"/>
      <c r="M83" s="3"/>
      <c r="N83" s="3"/>
      <c r="O83" s="3"/>
      <c r="P83" s="3"/>
      <c r="Q83" s="3"/>
      <c r="R83" s="3"/>
      <c r="AK83" s="22">
        <v>0</v>
      </c>
      <c r="AL83" s="22">
        <v>3.4</v>
      </c>
      <c r="AM83" s="22">
        <v>0</v>
      </c>
      <c r="AN83" s="22">
        <v>0</v>
      </c>
      <c r="AO83" s="22">
        <v>0</v>
      </c>
      <c r="AP83" s="22">
        <v>2</v>
      </c>
      <c r="AQ83" s="22">
        <v>0</v>
      </c>
      <c r="AR83" s="22">
        <v>0</v>
      </c>
      <c r="AS83" s="22">
        <v>0</v>
      </c>
      <c r="AT83" s="22">
        <v>0</v>
      </c>
      <c r="AU83" s="22">
        <v>0</v>
      </c>
      <c r="AV83" s="22">
        <v>0</v>
      </c>
      <c r="AW83" s="22">
        <v>0</v>
      </c>
      <c r="AX83" s="22">
        <v>0</v>
      </c>
    </row>
    <row r="84" spans="1:50" x14ac:dyDescent="0.2">
      <c r="D84" s="3"/>
      <c r="E84" s="3"/>
      <c r="F84" s="3"/>
      <c r="G84" s="3"/>
      <c r="H84" s="65">
        <v>3</v>
      </c>
      <c r="I84" s="3"/>
      <c r="J84" s="3">
        <f t="shared" si="0"/>
        <v>0.88261602646182147</v>
      </c>
      <c r="K84" s="3"/>
      <c r="L84" s="3"/>
      <c r="M84" s="3"/>
      <c r="N84" s="3"/>
      <c r="O84" s="3"/>
      <c r="P84" s="3"/>
      <c r="Q84" s="3"/>
      <c r="R84" s="3"/>
      <c r="AK84" s="11" t="s">
        <v>90</v>
      </c>
    </row>
    <row r="85" spans="1:50" x14ac:dyDescent="0.2">
      <c r="A85" s="3"/>
      <c r="B85" s="3"/>
      <c r="C85" s="3"/>
      <c r="D85" s="3"/>
      <c r="E85" s="3"/>
      <c r="F85" s="3"/>
      <c r="G85" s="3"/>
      <c r="H85" s="65">
        <v>4</v>
      </c>
      <c r="I85" s="3"/>
      <c r="J85" s="3">
        <f t="shared" si="0"/>
        <v>0.84663407814083602</v>
      </c>
      <c r="K85" s="3"/>
      <c r="L85" s="3"/>
      <c r="M85" s="3"/>
      <c r="N85" s="3"/>
      <c r="O85" s="3"/>
      <c r="P85" s="3"/>
      <c r="Q85" s="3"/>
      <c r="R85" s="3"/>
      <c r="AK85" s="34" cm="1">
        <f t="array" ref="AK85:AX85">AK83:AX83*AK81:AX81</f>
        <v>0</v>
      </c>
      <c r="AL85" s="34">
        <v>1.7</v>
      </c>
      <c r="AM85" s="34">
        <v>0</v>
      </c>
      <c r="AN85" s="34">
        <v>0</v>
      </c>
      <c r="AO85" s="34">
        <v>0</v>
      </c>
      <c r="AP85" s="34">
        <v>6</v>
      </c>
      <c r="AQ85" s="34">
        <v>0</v>
      </c>
      <c r="AR85" s="34">
        <v>0</v>
      </c>
      <c r="AS85" s="34">
        <v>0</v>
      </c>
      <c r="AT85" s="34">
        <v>0</v>
      </c>
      <c r="AU85" s="34">
        <v>0</v>
      </c>
      <c r="AV85" s="34">
        <v>0</v>
      </c>
      <c r="AW85" s="34">
        <v>0</v>
      </c>
      <c r="AX85" s="34">
        <v>0</v>
      </c>
    </row>
    <row r="86" spans="1:50" x14ac:dyDescent="0.2">
      <c r="A86" s="3"/>
      <c r="B86" s="3"/>
      <c r="C86" s="3"/>
      <c r="D86" s="3"/>
      <c r="E86" s="3"/>
      <c r="F86" s="3"/>
      <c r="G86" s="3"/>
      <c r="H86" s="65">
        <v>5</v>
      </c>
      <c r="I86" s="3"/>
      <c r="J86" s="3">
        <f t="shared" si="0"/>
        <v>0.81211901979936307</v>
      </c>
      <c r="K86" s="3"/>
      <c r="L86" s="3"/>
      <c r="M86" s="3"/>
      <c r="N86" s="3"/>
      <c r="O86" s="3"/>
      <c r="P86" s="3"/>
      <c r="Q86" s="3"/>
      <c r="R86" s="3"/>
      <c r="S86" s="11" t="s">
        <v>149</v>
      </c>
      <c r="AK86" s="11" t="s">
        <v>70</v>
      </c>
    </row>
    <row r="87" spans="1:50" x14ac:dyDescent="0.2">
      <c r="A87" s="3"/>
      <c r="B87" s="3"/>
      <c r="C87" s="3"/>
      <c r="D87" s="3"/>
      <c r="E87" s="3"/>
      <c r="F87" s="3"/>
      <c r="G87" s="3"/>
      <c r="H87" s="65">
        <v>6</v>
      </c>
      <c r="I87" s="3"/>
      <c r="J87" s="3">
        <f t="shared" si="0"/>
        <v>0.7790110501672548</v>
      </c>
      <c r="K87" s="3"/>
      <c r="L87" s="3"/>
      <c r="M87" s="3"/>
      <c r="N87" s="3"/>
      <c r="O87" s="3"/>
      <c r="P87" s="3"/>
      <c r="Q87" s="3"/>
      <c r="R87" s="3"/>
      <c r="S87" s="34" cm="1">
        <f t="array" ref="S87:AI87">MMULT(_xlfn.ANCHORARRAY(AK87),TRANSPOSE(AK19:AX35))</f>
        <v>9</v>
      </c>
      <c r="T87" s="34">
        <v>10.7</v>
      </c>
      <c r="U87" s="34">
        <v>10.7</v>
      </c>
      <c r="V87" s="34">
        <v>18</v>
      </c>
      <c r="W87" s="34">
        <v>30</v>
      </c>
      <c r="X87" s="34">
        <v>30</v>
      </c>
      <c r="Y87" s="34">
        <v>6.9666666666666668</v>
      </c>
      <c r="Z87" s="34">
        <v>100</v>
      </c>
      <c r="AA87" s="34">
        <v>0</v>
      </c>
      <c r="AB87" s="34">
        <v>11</v>
      </c>
      <c r="AC87" s="34">
        <v>58</v>
      </c>
      <c r="AD87" s="34">
        <v>3.5</v>
      </c>
      <c r="AE87" s="34">
        <v>82</v>
      </c>
      <c r="AF87" s="34">
        <v>82</v>
      </c>
      <c r="AG87" s="34">
        <v>100</v>
      </c>
      <c r="AH87" s="34">
        <v>160</v>
      </c>
      <c r="AI87" s="34">
        <v>160</v>
      </c>
      <c r="AK87" s="35" cm="1">
        <f t="array" ref="AK87:AX87">(_xlfn.ANCHORARRAY(AK85)+AK39:AX39)</f>
        <v>9</v>
      </c>
      <c r="AL87" s="35">
        <v>10.7</v>
      </c>
      <c r="AM87" s="35">
        <v>30</v>
      </c>
      <c r="AN87" s="35">
        <v>100</v>
      </c>
      <c r="AO87" s="35">
        <v>0</v>
      </c>
      <c r="AP87" s="35">
        <v>11</v>
      </c>
      <c r="AQ87" s="41">
        <v>58</v>
      </c>
      <c r="AR87" s="35">
        <v>3.5</v>
      </c>
      <c r="AS87" s="35">
        <v>22</v>
      </c>
      <c r="AT87" s="35">
        <v>60</v>
      </c>
      <c r="AU87" s="35">
        <v>100</v>
      </c>
      <c r="AV87" s="35">
        <v>160</v>
      </c>
      <c r="AW87" s="35">
        <v>18</v>
      </c>
      <c r="AX87" s="35">
        <v>6.9666666666666668</v>
      </c>
    </row>
    <row r="88" spans="1:50" x14ac:dyDescent="0.2">
      <c r="A88" s="3"/>
      <c r="B88" s="3"/>
      <c r="C88" s="3"/>
      <c r="D88" s="3"/>
      <c r="E88" s="3"/>
      <c r="F88" s="3"/>
      <c r="G88" s="3"/>
      <c r="H88" s="65">
        <v>7</v>
      </c>
      <c r="I88" s="3"/>
      <c r="J88" s="3">
        <f t="shared" si="0"/>
        <v>0.74725280591583187</v>
      </c>
      <c r="K88" s="3"/>
      <c r="L88" s="3"/>
      <c r="M88" s="3"/>
      <c r="N88" s="3"/>
      <c r="O88" s="3"/>
      <c r="P88" s="3"/>
      <c r="Q88" s="3"/>
      <c r="R88" s="3"/>
      <c r="AK88" t="s">
        <v>200</v>
      </c>
    </row>
    <row r="89" spans="1:50" x14ac:dyDescent="0.2">
      <c r="A89" s="3"/>
      <c r="B89" s="3"/>
      <c r="C89" s="3"/>
      <c r="D89" s="3"/>
      <c r="E89" s="3"/>
      <c r="F89" s="3"/>
      <c r="G89" s="3"/>
      <c r="H89" s="65">
        <v>8</v>
      </c>
      <c r="I89" s="3"/>
      <c r="J89" s="3">
        <f t="shared" si="0"/>
        <v>0.71678926226938311</v>
      </c>
      <c r="K89" s="3"/>
      <c r="L89" s="3"/>
      <c r="M89" s="3"/>
      <c r="N89" s="3"/>
      <c r="O89" s="3"/>
      <c r="P89" s="3"/>
      <c r="Q89" s="3"/>
      <c r="R89" s="3"/>
      <c r="AK89" s="66">
        <v>25</v>
      </c>
      <c r="AL89" s="66">
        <v>0</v>
      </c>
      <c r="AM89" s="66">
        <v>0</v>
      </c>
      <c r="AN89" s="66">
        <v>0</v>
      </c>
      <c r="AO89" s="66">
        <v>0</v>
      </c>
      <c r="AP89" s="66">
        <v>0</v>
      </c>
      <c r="AQ89" s="66">
        <v>0</v>
      </c>
      <c r="AR89" s="66">
        <v>0</v>
      </c>
      <c r="AS89" s="66">
        <v>0</v>
      </c>
      <c r="AT89" s="66">
        <v>0</v>
      </c>
      <c r="AU89" s="66">
        <v>0</v>
      </c>
      <c r="AV89" s="66">
        <v>0</v>
      </c>
      <c r="AW89" s="66">
        <v>0</v>
      </c>
      <c r="AX89" s="66">
        <v>0</v>
      </c>
    </row>
    <row r="90" spans="1:50" x14ac:dyDescent="0.2">
      <c r="A90" s="3"/>
      <c r="B90" s="3"/>
      <c r="C90" s="3"/>
      <c r="D90" s="3"/>
      <c r="E90" s="3"/>
      <c r="F90" s="3"/>
      <c r="G90" s="3"/>
      <c r="H90" s="65">
        <v>9</v>
      </c>
      <c r="I90" s="3"/>
      <c r="J90" s="3">
        <f t="shared" si="0"/>
        <v>0.68756763766847306</v>
      </c>
      <c r="K90" s="3"/>
      <c r="L90" s="3"/>
      <c r="M90" s="3"/>
      <c r="N90" s="3"/>
      <c r="O90" s="3"/>
      <c r="P90" s="3"/>
      <c r="Q90" s="3"/>
      <c r="R90" s="3"/>
      <c r="AK90" t="s">
        <v>201</v>
      </c>
    </row>
    <row r="91" spans="1:50" x14ac:dyDescent="0.2">
      <c r="AK91" s="66">
        <v>200</v>
      </c>
      <c r="AL91" s="66">
        <v>0</v>
      </c>
      <c r="AM91" s="66">
        <v>0</v>
      </c>
      <c r="AN91" s="66">
        <v>0</v>
      </c>
      <c r="AO91" s="66">
        <v>0</v>
      </c>
      <c r="AP91" s="66">
        <v>0</v>
      </c>
      <c r="AQ91" s="66">
        <v>170</v>
      </c>
      <c r="AR91" s="66">
        <v>0</v>
      </c>
      <c r="AS91" s="66">
        <v>0</v>
      </c>
      <c r="AT91" s="66">
        <v>0</v>
      </c>
      <c r="AU91" s="66">
        <v>0</v>
      </c>
      <c r="AV91" s="66">
        <v>0</v>
      </c>
      <c r="AW91" s="66">
        <v>0</v>
      </c>
      <c r="AX91" s="66">
        <v>0</v>
      </c>
    </row>
    <row r="92" spans="1:50" x14ac:dyDescent="0.2">
      <c r="AK92" t="s">
        <v>202</v>
      </c>
    </row>
    <row r="93" spans="1:50" x14ac:dyDescent="0.2">
      <c r="AK93" s="67">
        <v>0</v>
      </c>
      <c r="AL93" s="67">
        <v>0</v>
      </c>
      <c r="AM93" s="67">
        <v>0</v>
      </c>
      <c r="AN93" s="67">
        <v>0</v>
      </c>
      <c r="AO93" s="67">
        <v>0</v>
      </c>
      <c r="AP93" s="67">
        <v>0</v>
      </c>
      <c r="AQ93" s="67">
        <v>0</v>
      </c>
      <c r="AR93" s="67">
        <v>0</v>
      </c>
      <c r="AS93" s="67">
        <v>0</v>
      </c>
      <c r="AT93" s="67">
        <v>0</v>
      </c>
      <c r="AU93" s="67">
        <v>0</v>
      </c>
      <c r="AV93" s="67">
        <v>0</v>
      </c>
      <c r="AW93" s="67">
        <v>0</v>
      </c>
      <c r="AX93" s="67">
        <v>0</v>
      </c>
    </row>
    <row r="95" spans="1:50" x14ac:dyDescent="0.2">
      <c r="AK95" t="s">
        <v>205</v>
      </c>
    </row>
    <row r="96" spans="1:50" x14ac:dyDescent="0.2">
      <c r="AK96" s="34" cm="1">
        <f t="array" ref="AK96:AX96">_xlfn.ANCHORARRAY(AK87)*AK89:AX89+AK91:AX91*AK93:AX93</f>
        <v>225</v>
      </c>
      <c r="AL96" s="34">
        <v>0</v>
      </c>
      <c r="AM96" s="34">
        <v>0</v>
      </c>
      <c r="AN96" s="34">
        <v>0</v>
      </c>
      <c r="AO96" s="34">
        <v>0</v>
      </c>
      <c r="AP96" s="34">
        <v>0</v>
      </c>
      <c r="AQ96" s="34">
        <v>0</v>
      </c>
      <c r="AR96" s="34">
        <v>0</v>
      </c>
      <c r="AS96" s="34">
        <v>0</v>
      </c>
      <c r="AT96" s="34">
        <v>0</v>
      </c>
      <c r="AU96" s="34">
        <v>0</v>
      </c>
      <c r="AV96" s="34">
        <v>0</v>
      </c>
      <c r="AW96" s="34">
        <v>0</v>
      </c>
      <c r="AX96" s="34">
        <v>0</v>
      </c>
    </row>
  </sheetData>
  <phoneticPr fontId="12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D066-8047-2845-A11F-8A370D599C4E}">
  <dimension ref="A1:BV96"/>
  <sheetViews>
    <sheetView topLeftCell="N20" zoomScale="75" workbookViewId="0">
      <selection activeCell="AE80" sqref="AE80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27"/>
    <col min="9" max="9" width="6.33203125" customWidth="1"/>
    <col min="10" max="10" width="9.1640625" customWidth="1"/>
    <col min="11" max="11" width="9.1640625" bestFit="1" customWidth="1"/>
    <col min="12" max="12" width="9.33203125" customWidth="1"/>
    <col min="13" max="13" width="7.1640625" customWidth="1"/>
    <col min="14" max="14" width="11.33203125" bestFit="1" customWidth="1"/>
    <col min="15" max="15" width="15.33203125" customWidth="1"/>
    <col min="16" max="16" width="13" customWidth="1"/>
    <col min="17" max="17" width="9.83203125" customWidth="1"/>
    <col min="18" max="18" width="5.6640625" customWidth="1"/>
    <col min="19" max="19" width="11" bestFit="1" customWidth="1"/>
    <col min="20" max="20" width="13.6640625" bestFit="1" customWidth="1"/>
    <col min="21" max="30" width="11" bestFit="1" customWidth="1"/>
    <col min="31" max="32" width="14.6640625" customWidth="1"/>
    <col min="33" max="35" width="11" bestFit="1" customWidth="1"/>
    <col min="36" max="36" width="6.33203125" customWidth="1"/>
    <col min="37" max="37" width="11" bestFit="1" customWidth="1"/>
    <col min="43" max="43" width="16" customWidth="1"/>
    <col min="51" max="51" width="4.83203125" customWidth="1"/>
    <col min="55" max="55" width="4.5" customWidth="1"/>
    <col min="57" max="57" width="15.5" customWidth="1"/>
    <col min="65" max="65" width="5.83203125" customWidth="1"/>
  </cols>
  <sheetData>
    <row r="1" spans="1:69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AZ1" s="3" t="s">
        <v>1</v>
      </c>
      <c r="BA1" s="3"/>
      <c r="BB1" s="3"/>
      <c r="BC1" s="3"/>
      <c r="BD1" s="3" t="s">
        <v>1</v>
      </c>
      <c r="BE1" s="3"/>
      <c r="BF1" s="3"/>
      <c r="BG1" s="3"/>
      <c r="BH1" s="3"/>
      <c r="BI1" s="3"/>
      <c r="BJ1" s="3"/>
      <c r="BK1" s="3"/>
      <c r="BN1" s="3" t="s">
        <v>1</v>
      </c>
      <c r="BP1" s="3" t="s">
        <v>1</v>
      </c>
    </row>
    <row r="2" spans="1:69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AZ2" s="3" t="s">
        <v>4</v>
      </c>
      <c r="BA2" s="3"/>
      <c r="BB2" s="3"/>
      <c r="BC2" s="3"/>
      <c r="BD2" s="3" t="s">
        <v>4</v>
      </c>
      <c r="BE2" s="3"/>
      <c r="BF2" s="3"/>
      <c r="BG2" s="3"/>
      <c r="BH2" s="3"/>
      <c r="BI2" s="3"/>
      <c r="BJ2" s="3"/>
      <c r="BK2" s="3"/>
      <c r="BN2" s="3" t="s">
        <v>4</v>
      </c>
      <c r="BP2" s="3" t="s">
        <v>4</v>
      </c>
    </row>
    <row r="3" spans="1:69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J3" s="3" t="s">
        <v>30</v>
      </c>
      <c r="K3" s="3" t="s">
        <v>32</v>
      </c>
      <c r="L3" s="3" t="s">
        <v>36</v>
      </c>
      <c r="M3" s="3" t="s">
        <v>37</v>
      </c>
      <c r="N3" s="3" t="s">
        <v>39</v>
      </c>
      <c r="O3" s="3" t="s">
        <v>137</v>
      </c>
      <c r="P3" s="3" t="s">
        <v>108</v>
      </c>
      <c r="Q3" s="3" t="s">
        <v>110</v>
      </c>
      <c r="R3" s="1"/>
      <c r="BD3" s="3"/>
      <c r="BE3" s="3"/>
      <c r="BF3" s="3"/>
      <c r="BG3" s="3"/>
      <c r="BH3" s="3"/>
      <c r="BI3" s="3"/>
      <c r="BJ3" s="3"/>
      <c r="BK3" s="3"/>
      <c r="BN3" s="3"/>
      <c r="BP3" s="3"/>
    </row>
    <row r="4" spans="1:69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AK4" s="5" t="s">
        <v>9</v>
      </c>
      <c r="AR4" s="53" t="s">
        <v>121</v>
      </c>
      <c r="AS4" s="39"/>
      <c r="AT4" s="39"/>
      <c r="AU4" s="39"/>
      <c r="AW4" s="39" t="s">
        <v>10</v>
      </c>
      <c r="AX4" s="39"/>
    </row>
    <row r="5" spans="1:69" x14ac:dyDescent="0.2">
      <c r="A5" s="1"/>
      <c r="B5" s="1"/>
      <c r="C5" s="1"/>
      <c r="D5" s="1"/>
      <c r="E5" s="1" t="s">
        <v>11</v>
      </c>
      <c r="F5" s="1"/>
      <c r="G5" s="1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3"/>
      <c r="AK5" t="s">
        <v>80</v>
      </c>
      <c r="AL5" t="s">
        <v>81</v>
      </c>
      <c r="AM5" t="s">
        <v>82</v>
      </c>
      <c r="AN5" t="s">
        <v>83</v>
      </c>
      <c r="AO5" t="s">
        <v>84</v>
      </c>
      <c r="AP5" t="s">
        <v>85</v>
      </c>
      <c r="AQ5" t="s">
        <v>86</v>
      </c>
      <c r="AR5" t="s">
        <v>103</v>
      </c>
      <c r="AS5" t="s">
        <v>151</v>
      </c>
      <c r="AT5" t="s">
        <v>152</v>
      </c>
      <c r="AU5" t="s">
        <v>122</v>
      </c>
      <c r="AV5" t="s">
        <v>157</v>
      </c>
      <c r="AW5" t="s">
        <v>98</v>
      </c>
      <c r="AX5" t="s">
        <v>103</v>
      </c>
      <c r="AY5" s="3"/>
      <c r="AZ5" s="3"/>
      <c r="BA5" s="3"/>
      <c r="BB5" s="3"/>
      <c r="BC5" s="3"/>
    </row>
    <row r="6" spans="1:69" x14ac:dyDescent="0.2">
      <c r="A6" s="1"/>
      <c r="B6" s="1"/>
      <c r="C6" s="1"/>
      <c r="D6" s="1"/>
      <c r="E6" s="1"/>
      <c r="F6" s="1" t="s">
        <v>20</v>
      </c>
      <c r="G6" s="1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4" t="s">
        <v>71</v>
      </c>
      <c r="T6" s="4" t="s">
        <v>72</v>
      </c>
      <c r="U6" s="4" t="s">
        <v>73</v>
      </c>
      <c r="V6" s="4" t="s">
        <v>74</v>
      </c>
      <c r="W6" s="4" t="s">
        <v>144</v>
      </c>
      <c r="X6" s="4" t="s">
        <v>148</v>
      </c>
      <c r="Y6" s="4" t="s">
        <v>75</v>
      </c>
      <c r="Z6" s="4" t="s">
        <v>76</v>
      </c>
      <c r="AA6" s="4" t="s">
        <v>120</v>
      </c>
      <c r="AB6" s="4" t="s">
        <v>77</v>
      </c>
      <c r="AC6" s="4" t="s">
        <v>78</v>
      </c>
      <c r="AD6" s="4" t="s">
        <v>79</v>
      </c>
      <c r="AE6" s="4" t="s">
        <v>159</v>
      </c>
      <c r="AF6" s="4" t="s">
        <v>160</v>
      </c>
      <c r="AG6" s="4" t="s">
        <v>92</v>
      </c>
      <c r="AH6" s="4" t="s">
        <v>102</v>
      </c>
      <c r="AI6" s="4" t="s">
        <v>115</v>
      </c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</row>
    <row r="7" spans="1:69" x14ac:dyDescent="0.2">
      <c r="A7" s="1"/>
      <c r="B7" s="1"/>
      <c r="C7" s="1"/>
      <c r="D7" s="1"/>
      <c r="E7" s="1"/>
      <c r="F7" s="1"/>
      <c r="G7" s="1" t="s">
        <v>24</v>
      </c>
      <c r="H7" s="2"/>
      <c r="I7" s="1"/>
      <c r="J7" s="6" t="s">
        <v>31</v>
      </c>
      <c r="K7" s="6" t="s">
        <v>33</v>
      </c>
      <c r="L7" s="6" t="s">
        <v>35</v>
      </c>
      <c r="M7" s="6" t="s">
        <v>38</v>
      </c>
      <c r="N7" s="6" t="s">
        <v>40</v>
      </c>
      <c r="O7" s="6" t="s">
        <v>109</v>
      </c>
      <c r="P7" s="6" t="s">
        <v>111</v>
      </c>
      <c r="Q7" s="6" t="s">
        <v>113</v>
      </c>
      <c r="R7" s="1"/>
      <c r="S7" s="6" t="s">
        <v>12</v>
      </c>
      <c r="T7" s="6" t="s">
        <v>21</v>
      </c>
      <c r="U7" s="6" t="s">
        <v>22</v>
      </c>
      <c r="V7" s="38" t="s">
        <v>23</v>
      </c>
      <c r="W7" s="6" t="s">
        <v>145</v>
      </c>
      <c r="X7" s="6" t="s">
        <v>146</v>
      </c>
      <c r="Y7" s="38" t="s">
        <v>93</v>
      </c>
      <c r="Z7" s="6" t="s">
        <v>16</v>
      </c>
      <c r="AA7" s="6" t="s">
        <v>17</v>
      </c>
      <c r="AB7" s="6" t="s">
        <v>18</v>
      </c>
      <c r="AC7" s="6" t="s">
        <v>19</v>
      </c>
      <c r="AD7" s="50" t="s">
        <v>116</v>
      </c>
      <c r="AE7" s="50" t="s">
        <v>155</v>
      </c>
      <c r="AF7" s="50" t="s">
        <v>156</v>
      </c>
      <c r="AG7" s="50" t="s">
        <v>117</v>
      </c>
      <c r="AH7" s="6" t="s">
        <v>118</v>
      </c>
      <c r="AI7" s="6" t="s">
        <v>119</v>
      </c>
      <c r="AJ7" s="6"/>
      <c r="AK7" s="6" t="s">
        <v>12</v>
      </c>
      <c r="AL7" s="6" t="s">
        <v>13</v>
      </c>
      <c r="AM7" s="6" t="s">
        <v>15</v>
      </c>
      <c r="AN7" s="6" t="s">
        <v>16</v>
      </c>
      <c r="AO7" s="6" t="s">
        <v>17</v>
      </c>
      <c r="AP7" s="6" t="s">
        <v>18</v>
      </c>
      <c r="AQ7" s="6" t="s">
        <v>19</v>
      </c>
      <c r="AR7" s="50" t="s">
        <v>123</v>
      </c>
      <c r="AS7" s="50" t="s">
        <v>153</v>
      </c>
      <c r="AT7" s="50" t="s">
        <v>154</v>
      </c>
      <c r="AU7" s="50" t="s">
        <v>114</v>
      </c>
      <c r="AV7" s="6" t="s">
        <v>124</v>
      </c>
      <c r="AW7" s="38" t="s">
        <v>14</v>
      </c>
      <c r="AX7" s="38" t="s">
        <v>91</v>
      </c>
      <c r="AY7" s="6"/>
      <c r="AZ7" s="6"/>
      <c r="BA7" s="6"/>
      <c r="BB7" s="6"/>
      <c r="BC7" s="6"/>
    </row>
    <row r="8" spans="1:69" x14ac:dyDescent="0.2">
      <c r="A8" s="8"/>
      <c r="B8" s="8"/>
      <c r="C8" s="8"/>
      <c r="D8" s="8"/>
      <c r="E8" s="8"/>
      <c r="F8" s="8"/>
      <c r="G8" s="8"/>
      <c r="H8" s="52" t="s">
        <v>25</v>
      </c>
      <c r="I8" s="8"/>
      <c r="J8" s="9" t="s">
        <v>26</v>
      </c>
      <c r="K8" s="9" t="s">
        <v>26</v>
      </c>
      <c r="L8" s="9" t="s">
        <v>26</v>
      </c>
      <c r="M8" s="9" t="s">
        <v>26</v>
      </c>
      <c r="N8" s="9" t="s">
        <v>26</v>
      </c>
      <c r="O8" s="9" t="s">
        <v>26</v>
      </c>
      <c r="P8" s="9" t="s">
        <v>112</v>
      </c>
      <c r="Q8" s="9" t="s">
        <v>112</v>
      </c>
      <c r="R8" s="8"/>
      <c r="S8" s="9" t="s">
        <v>26</v>
      </c>
      <c r="T8" s="9" t="s">
        <v>26</v>
      </c>
      <c r="U8" s="9" t="s">
        <v>26</v>
      </c>
      <c r="V8" s="9" t="s">
        <v>26</v>
      </c>
      <c r="W8" s="9" t="s">
        <v>26</v>
      </c>
      <c r="X8" s="9" t="s">
        <v>26</v>
      </c>
      <c r="Y8" s="9" t="s">
        <v>26</v>
      </c>
      <c r="Z8" s="9" t="s">
        <v>26</v>
      </c>
      <c r="AA8" s="9" t="s">
        <v>26</v>
      </c>
      <c r="AB8" s="9" t="s">
        <v>26</v>
      </c>
      <c r="AC8" s="9" t="s">
        <v>26</v>
      </c>
      <c r="AD8" s="9" t="s">
        <v>26</v>
      </c>
      <c r="AE8" s="9" t="s">
        <v>26</v>
      </c>
      <c r="AF8" s="9" t="s">
        <v>26</v>
      </c>
      <c r="AG8" s="9" t="s">
        <v>26</v>
      </c>
      <c r="AH8" s="9" t="s">
        <v>112</v>
      </c>
      <c r="AI8" s="9" t="s">
        <v>112</v>
      </c>
      <c r="AJ8" s="9"/>
      <c r="AK8" s="9" t="s">
        <v>26</v>
      </c>
      <c r="AL8" s="9" t="s">
        <v>26</v>
      </c>
      <c r="AM8" s="9" t="s">
        <v>26</v>
      </c>
      <c r="AN8" s="9" t="s">
        <v>26</v>
      </c>
      <c r="AO8" s="9" t="s">
        <v>26</v>
      </c>
      <c r="AP8" s="9" t="s">
        <v>26</v>
      </c>
      <c r="AQ8" s="9" t="s">
        <v>193</v>
      </c>
      <c r="AR8" s="9" t="s">
        <v>26</v>
      </c>
      <c r="AS8" s="9" t="s">
        <v>26</v>
      </c>
      <c r="AT8" s="9" t="s">
        <v>26</v>
      </c>
      <c r="AU8" s="9" t="s">
        <v>26</v>
      </c>
      <c r="AV8" s="9" t="s">
        <v>112</v>
      </c>
      <c r="AW8" s="9" t="s">
        <v>26</v>
      </c>
      <c r="AX8" s="9" t="s">
        <v>26</v>
      </c>
      <c r="AY8" s="9"/>
      <c r="AZ8" s="9"/>
      <c r="BA8" s="9"/>
      <c r="BB8" s="9"/>
      <c r="BC8" s="9"/>
      <c r="BD8" s="7"/>
      <c r="BE8" s="7"/>
      <c r="BF8" s="7"/>
      <c r="BG8" s="7"/>
      <c r="BH8" s="7"/>
      <c r="BI8" s="7"/>
      <c r="BJ8" s="7"/>
      <c r="BK8" s="7"/>
      <c r="BM8" s="7"/>
      <c r="BN8" s="7"/>
      <c r="BO8" s="7"/>
      <c r="BP8" s="7"/>
      <c r="BQ8" s="7"/>
    </row>
    <row r="9" spans="1:69" x14ac:dyDescent="0.2">
      <c r="A9" s="3"/>
      <c r="B9" s="3"/>
      <c r="C9" s="3"/>
      <c r="D9" s="3"/>
      <c r="E9" s="3"/>
      <c r="F9" s="3"/>
      <c r="G9" s="3"/>
      <c r="H9" s="10"/>
      <c r="I9" s="3"/>
      <c r="J9" s="3"/>
      <c r="K9" s="3"/>
      <c r="L9" s="3"/>
      <c r="M9" s="3"/>
      <c r="N9" s="3"/>
      <c r="O9" s="3"/>
      <c r="P9" s="3"/>
      <c r="Q9" s="3"/>
      <c r="R9" s="3"/>
      <c r="S9" s="11" t="s">
        <v>27</v>
      </c>
      <c r="AZ9" s="11" t="s">
        <v>142</v>
      </c>
      <c r="BD9" s="11" t="s">
        <v>28</v>
      </c>
      <c r="BK9" t="s">
        <v>104</v>
      </c>
      <c r="BL9" t="s">
        <v>105</v>
      </c>
      <c r="BN9" s="11" t="s">
        <v>143</v>
      </c>
      <c r="BP9" s="11" t="s">
        <v>29</v>
      </c>
    </row>
    <row r="10" spans="1:69" x14ac:dyDescent="0.2">
      <c r="A10" s="3"/>
      <c r="B10" s="3"/>
      <c r="C10" s="3" t="s">
        <v>30</v>
      </c>
      <c r="D10" s="3"/>
      <c r="E10" s="3"/>
      <c r="F10" s="3"/>
      <c r="G10" s="6" t="s">
        <v>31</v>
      </c>
      <c r="H10" s="10" t="s">
        <v>26</v>
      </c>
      <c r="I10" s="3"/>
      <c r="J10" s="13" t="s">
        <v>43</v>
      </c>
      <c r="K10" s="13" t="s">
        <v>44</v>
      </c>
      <c r="L10" s="30" t="s">
        <v>158</v>
      </c>
      <c r="P10" s="3"/>
      <c r="Q10" s="3"/>
      <c r="R10" s="3"/>
      <c r="S10" s="14">
        <v>0</v>
      </c>
      <c r="T10" s="14">
        <v>0</v>
      </c>
      <c r="U10" s="14">
        <v>0</v>
      </c>
      <c r="V10" s="62">
        <v>0.01</v>
      </c>
      <c r="W10" s="62">
        <f>1/3.6</f>
        <v>0.27777777777777779</v>
      </c>
      <c r="X10" s="62">
        <f>1/5</f>
        <v>0.2</v>
      </c>
      <c r="Y10" s="14">
        <v>0</v>
      </c>
      <c r="Z10" s="14">
        <v>0</v>
      </c>
      <c r="AA10" s="62">
        <f>1/0.8</f>
        <v>1.25</v>
      </c>
      <c r="AB10" s="14">
        <v>0</v>
      </c>
      <c r="AC10" s="14">
        <v>0</v>
      </c>
      <c r="AD10" s="14">
        <v>1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22">
        <v>0.37250678608375648</v>
      </c>
      <c r="BC10" s="13"/>
      <c r="BD10" s="14">
        <v>0.37698161822291898</v>
      </c>
      <c r="BK10" s="14">
        <v>0</v>
      </c>
      <c r="BL10" s="34" cm="1">
        <f t="array" ref="BL10:BL17">1+(BK10:BK17*BK19)</f>
        <v>1</v>
      </c>
      <c r="BM10" s="13"/>
      <c r="BN10" s="68" cm="1">
        <f t="array" ref="BN10:BN17">AZ10:AZ17-MMULT(S10:AI17,TRANSPOSE(S49:AI49))-BD10:BD17*_xlfn.ANCHORARRAY(BL10)-BP10:BP17</f>
        <v>-5.5511151231257827E-17</v>
      </c>
      <c r="BO10" s="13"/>
      <c r="BP10" s="22">
        <v>0</v>
      </c>
    </row>
    <row r="11" spans="1:69" x14ac:dyDescent="0.2">
      <c r="A11" s="3"/>
      <c r="B11" s="3"/>
      <c r="C11" s="3" t="s">
        <v>32</v>
      </c>
      <c r="D11" s="3"/>
      <c r="E11" s="3"/>
      <c r="F11" s="3"/>
      <c r="G11" s="6" t="s">
        <v>33</v>
      </c>
      <c r="H11" s="10" t="s">
        <v>26</v>
      </c>
      <c r="I11" s="3"/>
      <c r="J11" s="31" t="e" cm="1">
        <f t="array" ref="J11">SUM(MMULT(MMULT(I63:K63,TRANSPOSE(I67:K73)),_xlfn.ANCHORARRAY(S57)))+SUM(_xlfn.ANCHORARRAY(AK96))</f>
        <v>#VALUE!</v>
      </c>
      <c r="K11" s="31" cm="1">
        <f t="array" ref="K11">MMULT(AK38:AX38,TRANSPOSE(AK83:AX83))+BK19*BK21</f>
        <v>640</v>
      </c>
      <c r="L11" s="32" t="e">
        <f>J11*SUM(J81:J90)+K11</f>
        <v>#VALUE!</v>
      </c>
      <c r="P11" s="3"/>
      <c r="Q11" s="3"/>
      <c r="R11" s="3"/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5">
        <v>1.0000000000000001E-5</v>
      </c>
      <c r="Z11" s="15">
        <v>1.2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22">
        <v>0.26138472766841492</v>
      </c>
      <c r="BC11" s="13"/>
      <c r="BD11" s="14">
        <v>0.26138211382113818</v>
      </c>
      <c r="BK11" s="14">
        <v>0</v>
      </c>
      <c r="BL11" s="34">
        <v>1</v>
      </c>
      <c r="BM11" s="13"/>
      <c r="BN11" s="20">
        <v>5.5511151231257827E-17</v>
      </c>
      <c r="BO11" s="13"/>
      <c r="BP11" s="22">
        <v>0</v>
      </c>
    </row>
    <row r="12" spans="1:69" x14ac:dyDescent="0.2">
      <c r="A12" s="3"/>
      <c r="B12" s="3"/>
      <c r="C12" s="3" t="s">
        <v>36</v>
      </c>
      <c r="D12" s="3"/>
      <c r="E12" s="3"/>
      <c r="F12" s="3"/>
      <c r="G12" s="6" t="s">
        <v>35</v>
      </c>
      <c r="H12" s="10" t="s">
        <v>26</v>
      </c>
      <c r="I12" s="3"/>
      <c r="J12" s="3" t="s">
        <v>197</v>
      </c>
      <c r="K12" s="3"/>
      <c r="L12" s="3"/>
      <c r="M12" s="3"/>
      <c r="N12" s="3"/>
      <c r="O12" s="3"/>
      <c r="P12" s="3"/>
      <c r="Q12" s="3"/>
      <c r="R12" s="3"/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22">
        <v>0</v>
      </c>
      <c r="BC12" s="13"/>
      <c r="BD12" s="14">
        <v>0</v>
      </c>
      <c r="BK12" s="14">
        <v>-0.1</v>
      </c>
      <c r="BL12" s="34">
        <v>1</v>
      </c>
      <c r="BM12" s="13"/>
      <c r="BN12" s="20">
        <v>0</v>
      </c>
      <c r="BO12" s="13"/>
      <c r="BP12" s="22">
        <v>0</v>
      </c>
    </row>
    <row r="13" spans="1:69" x14ac:dyDescent="0.2">
      <c r="A13" s="3"/>
      <c r="B13" s="3"/>
      <c r="C13" s="3" t="s">
        <v>37</v>
      </c>
      <c r="D13" s="3"/>
      <c r="E13" s="3"/>
      <c r="F13" s="3"/>
      <c r="G13" s="6" t="s">
        <v>38</v>
      </c>
      <c r="H13" s="10" t="s">
        <v>26</v>
      </c>
      <c r="I13" s="3"/>
      <c r="J13" s="64">
        <v>4.2500000000000003E-2</v>
      </c>
      <c r="K13" s="3"/>
      <c r="L13" s="3"/>
      <c r="M13" s="3"/>
      <c r="N13" s="3"/>
      <c r="O13" s="3"/>
      <c r="P13" s="3"/>
      <c r="Q13" s="3"/>
      <c r="R13" s="3"/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22">
        <v>0</v>
      </c>
      <c r="BC13" s="13"/>
      <c r="BD13" s="14">
        <v>0</v>
      </c>
      <c r="BK13" s="14">
        <v>0</v>
      </c>
      <c r="BL13" s="34">
        <v>1</v>
      </c>
      <c r="BM13" s="13"/>
      <c r="BN13" s="20">
        <v>0</v>
      </c>
      <c r="BO13" s="13"/>
      <c r="BP13" s="22">
        <v>0</v>
      </c>
    </row>
    <row r="14" spans="1:69" x14ac:dyDescent="0.2">
      <c r="A14" s="3"/>
      <c r="B14" s="3"/>
      <c r="C14" s="3" t="s">
        <v>39</v>
      </c>
      <c r="D14" s="3"/>
      <c r="E14" s="3"/>
      <c r="F14" s="3"/>
      <c r="G14" s="6" t="s">
        <v>40</v>
      </c>
      <c r="H14" s="10" t="s">
        <v>193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62">
        <f>1/0.4/10.944</f>
        <v>0.22843567251461985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22">
        <v>0</v>
      </c>
      <c r="BC14" s="13"/>
      <c r="BD14" s="14">
        <v>0</v>
      </c>
      <c r="BK14" s="14">
        <v>0</v>
      </c>
      <c r="BL14" s="34">
        <v>1</v>
      </c>
      <c r="BM14" s="13"/>
      <c r="BN14" s="20">
        <v>0</v>
      </c>
      <c r="BO14" s="13"/>
      <c r="BP14" s="22">
        <v>0</v>
      </c>
    </row>
    <row r="15" spans="1:69" x14ac:dyDescent="0.2">
      <c r="A15" s="3"/>
      <c r="B15" s="3"/>
      <c r="C15" s="3" t="s">
        <v>137</v>
      </c>
      <c r="D15" s="3"/>
      <c r="E15" s="3"/>
      <c r="F15" s="3"/>
      <c r="G15" s="6" t="s">
        <v>109</v>
      </c>
      <c r="H15" s="10" t="s">
        <v>26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51">
        <v>0.14399999999999999</v>
      </c>
      <c r="AI15" s="51">
        <v>0.16400000000000001</v>
      </c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22">
        <v>0</v>
      </c>
      <c r="BC15" s="13"/>
      <c r="BD15" s="14">
        <v>0</v>
      </c>
      <c r="BK15" s="14">
        <v>0</v>
      </c>
      <c r="BL15" s="34">
        <v>1</v>
      </c>
      <c r="BM15" s="13"/>
      <c r="BN15" s="20">
        <v>0</v>
      </c>
      <c r="BO15" s="13"/>
      <c r="BP15" s="22">
        <v>0</v>
      </c>
    </row>
    <row r="16" spans="1:69" x14ac:dyDescent="0.2">
      <c r="A16" s="3"/>
      <c r="B16" s="3"/>
      <c r="C16" s="3" t="s">
        <v>108</v>
      </c>
      <c r="D16" s="3"/>
      <c r="E16" s="3"/>
      <c r="F16" s="3"/>
      <c r="G16" s="6" t="s">
        <v>111</v>
      </c>
      <c r="H16" s="10" t="s">
        <v>112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22">
        <v>0</v>
      </c>
      <c r="BC16" s="13"/>
      <c r="BD16" s="14">
        <v>0</v>
      </c>
      <c r="BK16" s="14">
        <v>0</v>
      </c>
      <c r="BL16" s="34">
        <v>1</v>
      </c>
      <c r="BM16" s="13"/>
      <c r="BN16" s="20">
        <v>0</v>
      </c>
      <c r="BO16" s="13"/>
      <c r="BP16" s="22">
        <v>0</v>
      </c>
    </row>
    <row r="17" spans="1:68" x14ac:dyDescent="0.2">
      <c r="A17" s="3"/>
      <c r="B17" s="3"/>
      <c r="C17" s="3" t="s">
        <v>110</v>
      </c>
      <c r="D17" s="3"/>
      <c r="E17" s="3"/>
      <c r="F17" s="3"/>
      <c r="G17" s="6" t="s">
        <v>113</v>
      </c>
      <c r="H17" s="10" t="s">
        <v>112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22">
        <v>0</v>
      </c>
      <c r="BC17" s="13"/>
      <c r="BD17" s="14">
        <v>0</v>
      </c>
      <c r="BK17" s="14">
        <v>0</v>
      </c>
      <c r="BL17" s="34">
        <v>1</v>
      </c>
      <c r="BM17" s="13"/>
      <c r="BN17" s="20">
        <v>0</v>
      </c>
      <c r="BO17" s="13"/>
      <c r="BP17" s="22">
        <v>0</v>
      </c>
    </row>
    <row r="18" spans="1:68" x14ac:dyDescent="0.2">
      <c r="A18" s="3"/>
      <c r="B18" s="3"/>
      <c r="C18" s="3"/>
      <c r="D18" s="3"/>
      <c r="E18" s="3"/>
      <c r="F18" s="3"/>
      <c r="G18" s="6"/>
      <c r="H18" s="10"/>
      <c r="I18" s="3"/>
      <c r="J18" s="6" t="s">
        <v>41</v>
      </c>
      <c r="K18" s="3"/>
      <c r="L18" s="3"/>
      <c r="M18" s="3"/>
      <c r="N18" s="3"/>
      <c r="O18" s="3"/>
      <c r="P18" s="3"/>
      <c r="Q18" s="3"/>
      <c r="R18" s="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23" t="s">
        <v>42</v>
      </c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23" t="s">
        <v>89</v>
      </c>
      <c r="BE18" s="13" t="s">
        <v>99</v>
      </c>
      <c r="BF18" s="13" t="s">
        <v>131</v>
      </c>
      <c r="BG18" s="13"/>
      <c r="BH18" s="54" t="s">
        <v>132</v>
      </c>
      <c r="BI18" s="13"/>
      <c r="BJ18" s="13"/>
      <c r="BK18" t="s">
        <v>107</v>
      </c>
      <c r="BM18" s="13"/>
      <c r="BN18" s="23" t="s">
        <v>194</v>
      </c>
      <c r="BO18" s="13"/>
      <c r="BP18" s="23" t="s">
        <v>87</v>
      </c>
    </row>
    <row r="19" spans="1:68" x14ac:dyDescent="0.2">
      <c r="A19" s="3"/>
      <c r="B19" s="3"/>
      <c r="C19" s="3"/>
      <c r="D19" s="6"/>
      <c r="E19" s="6"/>
      <c r="F19" s="4" t="s">
        <v>71</v>
      </c>
      <c r="G19" s="6" t="s">
        <v>12</v>
      </c>
      <c r="H19" s="10" t="s">
        <v>26</v>
      </c>
      <c r="I19" s="3"/>
      <c r="J19" s="14">
        <v>1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K19" s="12">
        <v>1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3"/>
      <c r="AZ19" s="13"/>
      <c r="BA19" s="13"/>
      <c r="BB19" s="13"/>
      <c r="BC19" s="13"/>
      <c r="BD19" s="14">
        <v>1</v>
      </c>
      <c r="BE19" s="14">
        <v>0</v>
      </c>
      <c r="BF19" s="14">
        <v>1</v>
      </c>
      <c r="BG19" s="13"/>
      <c r="BH19" s="55">
        <v>0</v>
      </c>
      <c r="BI19" s="13"/>
      <c r="BJ19" s="13"/>
      <c r="BK19" s="22">
        <v>0</v>
      </c>
      <c r="BM19" s="13"/>
      <c r="BN19" s="17" cm="1">
        <f t="array" ref="BN19:BN26">TRANSPOSE(MMULT(S49:AI49,J19:Q35))-AZ10:AZ17</f>
        <v>0</v>
      </c>
      <c r="BO19" s="13"/>
      <c r="BP19" s="17" cm="1">
        <f t="array" ref="BP19:BP30">TRANSPOSE(AK65:AV65-AK73:AV73)</f>
        <v>8.0010000000000026E-2</v>
      </c>
    </row>
    <row r="20" spans="1:68" x14ac:dyDescent="0.2">
      <c r="A20" s="3"/>
      <c r="B20" s="3"/>
      <c r="C20" s="3"/>
      <c r="D20" s="6"/>
      <c r="E20" s="6"/>
      <c r="F20" s="4" t="s">
        <v>72</v>
      </c>
      <c r="G20" s="6" t="s">
        <v>21</v>
      </c>
      <c r="H20" s="10" t="s">
        <v>26</v>
      </c>
      <c r="I20" s="3"/>
      <c r="J20" s="14">
        <v>1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K20" s="12">
        <v>0</v>
      </c>
      <c r="AL20" s="12">
        <v>1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3"/>
      <c r="AZ20" s="13"/>
      <c r="BA20" s="13"/>
      <c r="BB20" s="13"/>
      <c r="BC20" s="13"/>
      <c r="BD20" s="14">
        <v>0</v>
      </c>
      <c r="BE20" s="14">
        <v>0</v>
      </c>
      <c r="BF20" s="14">
        <v>1</v>
      </c>
      <c r="BG20" s="13"/>
      <c r="BH20" s="55">
        <v>0</v>
      </c>
      <c r="BI20" s="13"/>
      <c r="BJ20" s="13"/>
      <c r="BK20" s="13" t="s">
        <v>106</v>
      </c>
      <c r="BM20" s="13"/>
      <c r="BN20" s="20">
        <v>0</v>
      </c>
      <c r="BO20" s="13"/>
      <c r="BP20" s="20">
        <v>10.7</v>
      </c>
    </row>
    <row r="21" spans="1:68" x14ac:dyDescent="0.2">
      <c r="A21" s="3"/>
      <c r="B21" s="3"/>
      <c r="C21" s="3"/>
      <c r="D21" s="6"/>
      <c r="E21" s="6"/>
      <c r="F21" s="4" t="s">
        <v>73</v>
      </c>
      <c r="G21" s="6" t="s">
        <v>22</v>
      </c>
      <c r="H21" s="10" t="s">
        <v>26</v>
      </c>
      <c r="I21" s="3"/>
      <c r="J21" s="14">
        <v>-1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K21" s="12">
        <v>0</v>
      </c>
      <c r="AL21" s="12">
        <v>1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3"/>
      <c r="AZ21" s="13"/>
      <c r="BA21" s="13"/>
      <c r="BB21" s="13"/>
      <c r="BC21" s="13"/>
      <c r="BD21" s="14">
        <v>-1</v>
      </c>
      <c r="BE21" s="14">
        <v>0</v>
      </c>
      <c r="BF21" s="14">
        <v>0</v>
      </c>
      <c r="BG21" s="13"/>
      <c r="BH21" s="55">
        <v>0</v>
      </c>
      <c r="BI21" s="13"/>
      <c r="BJ21" s="13"/>
      <c r="BK21" s="13">
        <v>10000</v>
      </c>
      <c r="BM21" s="13"/>
      <c r="BN21" s="20">
        <v>0</v>
      </c>
      <c r="BO21" s="13"/>
      <c r="BP21" s="20">
        <v>30</v>
      </c>
    </row>
    <row r="22" spans="1:68" x14ac:dyDescent="0.2">
      <c r="A22" s="3"/>
      <c r="B22" s="3"/>
      <c r="C22" s="3"/>
      <c r="D22" s="6"/>
      <c r="E22" s="6"/>
      <c r="F22" s="4" t="s">
        <v>74</v>
      </c>
      <c r="G22" s="6" t="s">
        <v>23</v>
      </c>
      <c r="H22" s="10" t="s">
        <v>26</v>
      </c>
      <c r="I22" s="3"/>
      <c r="J22" s="14">
        <v>1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1</v>
      </c>
      <c r="AX22" s="12">
        <v>0</v>
      </c>
      <c r="AY22" s="13"/>
      <c r="AZ22" s="13"/>
      <c r="BA22" s="13"/>
      <c r="BB22" s="13"/>
      <c r="BC22" s="13"/>
      <c r="BD22" s="14">
        <v>1</v>
      </c>
      <c r="BE22" s="14">
        <v>0</v>
      </c>
      <c r="BF22" s="14">
        <v>1</v>
      </c>
      <c r="BG22" s="13"/>
      <c r="BH22" s="55">
        <v>0</v>
      </c>
      <c r="BI22" s="13"/>
      <c r="BJ22" s="13"/>
      <c r="BK22" s="13"/>
      <c r="BM22" s="6"/>
      <c r="BN22" s="20">
        <v>0</v>
      </c>
      <c r="BO22" s="13"/>
      <c r="BP22" s="20">
        <v>100</v>
      </c>
    </row>
    <row r="23" spans="1:68" x14ac:dyDescent="0.2">
      <c r="A23" s="3"/>
      <c r="B23" s="3"/>
      <c r="C23" s="3"/>
      <c r="D23" s="6"/>
      <c r="E23" s="6"/>
      <c r="F23" s="4" t="s">
        <v>144</v>
      </c>
      <c r="G23" s="6" t="s">
        <v>145</v>
      </c>
      <c r="H23" s="10" t="s">
        <v>26</v>
      </c>
      <c r="I23" s="3"/>
      <c r="J23" s="14">
        <v>0</v>
      </c>
      <c r="K23" s="14">
        <v>1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K23" s="12">
        <v>0</v>
      </c>
      <c r="AL23" s="12">
        <v>0</v>
      </c>
      <c r="AM23" s="12">
        <v>1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BD23" s="14">
        <v>0</v>
      </c>
      <c r="BE23" s="14">
        <v>1</v>
      </c>
      <c r="BF23" s="14">
        <v>0</v>
      </c>
      <c r="BH23" s="55">
        <v>0</v>
      </c>
      <c r="BM23" s="6"/>
      <c r="BN23" s="20">
        <v>0</v>
      </c>
      <c r="BO23" s="13"/>
      <c r="BP23" s="20">
        <v>0</v>
      </c>
    </row>
    <row r="24" spans="1:68" x14ac:dyDescent="0.2">
      <c r="A24" s="3"/>
      <c r="B24" s="3"/>
      <c r="C24" s="3"/>
      <c r="D24" s="6"/>
      <c r="E24" s="6"/>
      <c r="F24" s="4" t="s">
        <v>148</v>
      </c>
      <c r="G24" s="6" t="s">
        <v>146</v>
      </c>
      <c r="H24" s="10" t="s">
        <v>26</v>
      </c>
      <c r="I24" s="3"/>
      <c r="J24" s="14">
        <v>0</v>
      </c>
      <c r="K24" s="14">
        <v>1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K24" s="12">
        <v>0</v>
      </c>
      <c r="AL24" s="12">
        <v>0</v>
      </c>
      <c r="AM24" s="12">
        <v>1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BD24" s="14">
        <v>0</v>
      </c>
      <c r="BE24" s="14">
        <v>1</v>
      </c>
      <c r="BF24" s="14">
        <v>0</v>
      </c>
      <c r="BH24" s="55">
        <v>0</v>
      </c>
      <c r="BM24" s="6"/>
      <c r="BN24" s="20">
        <v>0</v>
      </c>
      <c r="BO24" s="13"/>
      <c r="BP24" s="20">
        <v>11</v>
      </c>
    </row>
    <row r="25" spans="1:68" x14ac:dyDescent="0.2">
      <c r="A25" s="3"/>
      <c r="B25" s="3"/>
      <c r="C25" s="3"/>
      <c r="D25" s="6"/>
      <c r="E25" s="6"/>
      <c r="F25" s="4" t="s">
        <v>75</v>
      </c>
      <c r="G25" s="6" t="s">
        <v>93</v>
      </c>
      <c r="H25" s="10" t="s">
        <v>26</v>
      </c>
      <c r="I25" s="3"/>
      <c r="J25" s="14">
        <v>0</v>
      </c>
      <c r="K25" s="14">
        <v>1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1</v>
      </c>
      <c r="BD25" s="14">
        <v>0</v>
      </c>
      <c r="BE25" s="14">
        <v>1</v>
      </c>
      <c r="BF25" s="14">
        <v>0</v>
      </c>
      <c r="BH25" s="55">
        <v>0</v>
      </c>
      <c r="BM25" s="6"/>
      <c r="BN25" s="20">
        <v>0</v>
      </c>
      <c r="BO25" s="13"/>
      <c r="BP25" s="20">
        <v>58</v>
      </c>
    </row>
    <row r="26" spans="1:68" x14ac:dyDescent="0.2">
      <c r="A26" s="3"/>
      <c r="B26" s="3"/>
      <c r="C26" s="3"/>
      <c r="D26" s="6"/>
      <c r="E26" s="6"/>
      <c r="F26" s="4" t="s">
        <v>76</v>
      </c>
      <c r="G26" s="6" t="s">
        <v>16</v>
      </c>
      <c r="H26" s="10" t="s">
        <v>26</v>
      </c>
      <c r="I26" s="3"/>
      <c r="J26" s="14">
        <v>0</v>
      </c>
      <c r="K26" s="14">
        <v>0</v>
      </c>
      <c r="L26" s="14">
        <v>1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3"/>
      <c r="Y26" s="13"/>
      <c r="Z26" s="13"/>
      <c r="AA26" s="13"/>
      <c r="AB26" s="63"/>
      <c r="AC26" s="13"/>
      <c r="AD26" s="13"/>
      <c r="AE26" s="13"/>
      <c r="AF26" s="13"/>
      <c r="AG26" s="13"/>
      <c r="AH26" s="13"/>
      <c r="AI26" s="13"/>
      <c r="AK26" s="12">
        <v>0</v>
      </c>
      <c r="AL26" s="12">
        <v>0</v>
      </c>
      <c r="AM26" s="12">
        <v>0</v>
      </c>
      <c r="AN26" s="12">
        <v>1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BD26" s="14">
        <v>0</v>
      </c>
      <c r="BE26" s="14">
        <v>0</v>
      </c>
      <c r="BF26" s="14">
        <v>0</v>
      </c>
      <c r="BH26" s="55">
        <v>0</v>
      </c>
      <c r="BM26" s="6"/>
      <c r="BN26" s="20">
        <v>0</v>
      </c>
      <c r="BO26" s="13"/>
      <c r="BP26" s="20">
        <v>3.5</v>
      </c>
    </row>
    <row r="27" spans="1:68" x14ac:dyDescent="0.2">
      <c r="A27" s="3"/>
      <c r="B27" s="3"/>
      <c r="C27" s="3"/>
      <c r="D27" s="6"/>
      <c r="E27" s="6"/>
      <c r="F27" s="4" t="s">
        <v>120</v>
      </c>
      <c r="G27" s="6" t="s">
        <v>17</v>
      </c>
      <c r="H27" s="10" t="s">
        <v>26</v>
      </c>
      <c r="I27" s="3"/>
      <c r="J27" s="14">
        <v>0</v>
      </c>
      <c r="K27" s="14">
        <v>0</v>
      </c>
      <c r="L27" s="14">
        <v>0</v>
      </c>
      <c r="M27" s="14">
        <v>1</v>
      </c>
      <c r="N27" s="14">
        <v>0</v>
      </c>
      <c r="O27" s="14">
        <v>0</v>
      </c>
      <c r="P27" s="14">
        <v>0</v>
      </c>
      <c r="Q27" s="14">
        <v>0</v>
      </c>
      <c r="R27" s="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K27" s="12">
        <v>0</v>
      </c>
      <c r="AL27" s="12">
        <v>0</v>
      </c>
      <c r="AM27" s="12">
        <v>0</v>
      </c>
      <c r="AN27" s="12">
        <v>0</v>
      </c>
      <c r="AO27" s="12">
        <v>1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BD27" s="14">
        <v>0</v>
      </c>
      <c r="BE27" s="14">
        <v>0</v>
      </c>
      <c r="BF27" s="14">
        <v>0</v>
      </c>
      <c r="BH27" s="55">
        <v>0</v>
      </c>
      <c r="BM27" s="6"/>
      <c r="BO27" s="13"/>
      <c r="BP27" s="26">
        <v>22</v>
      </c>
    </row>
    <row r="28" spans="1:68" x14ac:dyDescent="0.2">
      <c r="A28" s="3"/>
      <c r="B28" s="3"/>
      <c r="C28" s="3"/>
      <c r="D28" s="6"/>
      <c r="E28" s="6"/>
      <c r="F28" s="4" t="s">
        <v>77</v>
      </c>
      <c r="G28" s="6" t="s">
        <v>18</v>
      </c>
      <c r="H28" s="10" t="s">
        <v>26</v>
      </c>
      <c r="I28" s="3"/>
      <c r="J28" s="14">
        <v>0</v>
      </c>
      <c r="K28" s="14">
        <v>0</v>
      </c>
      <c r="L28" s="14">
        <v>0</v>
      </c>
      <c r="M28" s="14">
        <v>1</v>
      </c>
      <c r="N28" s="14">
        <v>0</v>
      </c>
      <c r="O28" s="14">
        <v>0</v>
      </c>
      <c r="P28" s="14">
        <v>0</v>
      </c>
      <c r="Q28" s="14">
        <v>0</v>
      </c>
      <c r="R28" s="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1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BD28" s="14">
        <v>0</v>
      </c>
      <c r="BE28" s="14">
        <v>0</v>
      </c>
      <c r="BF28" s="14">
        <v>0</v>
      </c>
      <c r="BH28" s="55">
        <v>0</v>
      </c>
      <c r="BM28" s="6"/>
      <c r="BO28" s="13"/>
      <c r="BP28" s="26">
        <v>60</v>
      </c>
    </row>
    <row r="29" spans="1:68" x14ac:dyDescent="0.2">
      <c r="A29" s="3"/>
      <c r="B29" s="3"/>
      <c r="C29" s="3"/>
      <c r="D29" s="6"/>
      <c r="E29" s="6"/>
      <c r="F29" s="4" t="s">
        <v>78</v>
      </c>
      <c r="G29" s="6" t="s">
        <v>19</v>
      </c>
      <c r="H29" s="10" t="s">
        <v>193</v>
      </c>
      <c r="I29" s="3"/>
      <c r="J29" s="14">
        <v>0</v>
      </c>
      <c r="K29" s="14">
        <v>0</v>
      </c>
      <c r="L29" s="14">
        <v>0</v>
      </c>
      <c r="M29" s="14">
        <v>0</v>
      </c>
      <c r="N29" s="14">
        <v>1</v>
      </c>
      <c r="O29" s="14">
        <v>0</v>
      </c>
      <c r="P29" s="14">
        <v>0</v>
      </c>
      <c r="Q29" s="14">
        <v>0</v>
      </c>
      <c r="R29" s="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1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BD29" s="14">
        <v>0</v>
      </c>
      <c r="BE29" s="14">
        <v>0</v>
      </c>
      <c r="BF29" s="14">
        <v>0</v>
      </c>
      <c r="BH29" s="55">
        <v>0</v>
      </c>
      <c r="BM29" s="6"/>
      <c r="BO29" s="13"/>
      <c r="BP29" s="20">
        <v>199</v>
      </c>
    </row>
    <row r="30" spans="1:68" x14ac:dyDescent="0.2">
      <c r="A30" s="3"/>
      <c r="B30" s="3"/>
      <c r="C30" s="3"/>
      <c r="D30" s="6"/>
      <c r="E30" s="6"/>
      <c r="F30" s="4" t="s">
        <v>79</v>
      </c>
      <c r="G30" s="50" t="s">
        <v>116</v>
      </c>
      <c r="H30" s="10" t="s">
        <v>26</v>
      </c>
      <c r="I30" s="3"/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1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BD30" s="14">
        <v>0</v>
      </c>
      <c r="BE30" s="14">
        <v>0</v>
      </c>
      <c r="BF30" s="14">
        <v>-1</v>
      </c>
      <c r="BH30" s="55">
        <v>-1</v>
      </c>
      <c r="BM30" s="13"/>
      <c r="BO30" s="13"/>
      <c r="BP30" s="20">
        <v>160</v>
      </c>
    </row>
    <row r="31" spans="1:68" x14ac:dyDescent="0.2">
      <c r="A31" s="3"/>
      <c r="B31" s="3"/>
      <c r="C31" s="3"/>
      <c r="D31" s="6"/>
      <c r="E31" s="6"/>
      <c r="F31" s="4" t="s">
        <v>159</v>
      </c>
      <c r="G31" s="50" t="s">
        <v>155</v>
      </c>
      <c r="H31" s="10" t="s">
        <v>26</v>
      </c>
      <c r="I31" s="3"/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1</v>
      </c>
      <c r="AT31" s="12">
        <v>1</v>
      </c>
      <c r="AU31" s="12">
        <v>0</v>
      </c>
      <c r="AV31" s="12">
        <v>0</v>
      </c>
      <c r="AW31" s="12">
        <v>0</v>
      </c>
      <c r="AX31" s="12">
        <v>0</v>
      </c>
      <c r="BD31" s="14">
        <v>0</v>
      </c>
      <c r="BE31" s="14">
        <v>0</v>
      </c>
      <c r="BF31" s="14">
        <v>0</v>
      </c>
      <c r="BH31" s="55">
        <v>-1</v>
      </c>
      <c r="BM31" s="13"/>
      <c r="BO31" s="13"/>
      <c r="BP31" s="20"/>
    </row>
    <row r="32" spans="1:68" x14ac:dyDescent="0.2">
      <c r="A32" s="3"/>
      <c r="B32" s="3"/>
      <c r="C32" s="3"/>
      <c r="D32" s="6"/>
      <c r="E32" s="6"/>
      <c r="F32" s="4" t="s">
        <v>160</v>
      </c>
      <c r="G32" s="50" t="s">
        <v>156</v>
      </c>
      <c r="H32" s="10" t="s">
        <v>26</v>
      </c>
      <c r="I32" s="3"/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1</v>
      </c>
      <c r="AT32" s="12">
        <v>1</v>
      </c>
      <c r="AU32" s="12">
        <v>0</v>
      </c>
      <c r="AV32" s="12">
        <v>0</v>
      </c>
      <c r="AW32" s="12">
        <v>0</v>
      </c>
      <c r="AX32" s="12">
        <v>0</v>
      </c>
      <c r="BD32" s="14">
        <v>0</v>
      </c>
      <c r="BE32" s="14">
        <v>0</v>
      </c>
      <c r="BF32" s="14">
        <v>0</v>
      </c>
      <c r="BH32" s="55">
        <v>-1</v>
      </c>
      <c r="BM32" s="13"/>
      <c r="BO32" s="13"/>
      <c r="BP32" s="13"/>
    </row>
    <row r="33" spans="1:68" x14ac:dyDescent="0.2">
      <c r="A33" s="3"/>
      <c r="B33" s="3"/>
      <c r="C33" s="3"/>
      <c r="D33" s="6"/>
      <c r="E33" s="6"/>
      <c r="F33" s="4" t="s">
        <v>92</v>
      </c>
      <c r="G33" s="50" t="s">
        <v>117</v>
      </c>
      <c r="H33" s="10" t="s">
        <v>26</v>
      </c>
      <c r="I33" s="3"/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1</v>
      </c>
      <c r="P33" s="14">
        <v>0</v>
      </c>
      <c r="Q33" s="14">
        <v>0</v>
      </c>
      <c r="R33" s="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1</v>
      </c>
      <c r="AV33" s="12">
        <v>0</v>
      </c>
      <c r="AW33" s="12">
        <v>0</v>
      </c>
      <c r="AX33" s="12">
        <v>0</v>
      </c>
      <c r="BD33" s="14">
        <v>0</v>
      </c>
      <c r="BE33" s="14">
        <v>0</v>
      </c>
      <c r="BF33" s="14">
        <v>0</v>
      </c>
      <c r="BH33" s="55">
        <v>1</v>
      </c>
      <c r="BM33" s="13"/>
      <c r="BO33" s="13"/>
      <c r="BP33" s="13"/>
    </row>
    <row r="34" spans="1:68" x14ac:dyDescent="0.2">
      <c r="A34" s="3"/>
      <c r="B34" s="3"/>
      <c r="C34" s="3"/>
      <c r="D34" s="6"/>
      <c r="E34" s="6"/>
      <c r="F34" s="4" t="s">
        <v>102</v>
      </c>
      <c r="G34" s="6" t="s">
        <v>118</v>
      </c>
      <c r="H34" s="10" t="s">
        <v>112</v>
      </c>
      <c r="I34" s="3"/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1</v>
      </c>
      <c r="Q34" s="14">
        <v>0</v>
      </c>
      <c r="R34" s="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1</v>
      </c>
      <c r="AW34" s="12">
        <v>0</v>
      </c>
      <c r="AX34" s="12">
        <v>0</v>
      </c>
      <c r="BD34" s="14">
        <v>0</v>
      </c>
      <c r="BE34" s="14">
        <v>0</v>
      </c>
      <c r="BF34" s="14">
        <v>0</v>
      </c>
      <c r="BH34" s="55">
        <v>0</v>
      </c>
      <c r="BM34" s="13"/>
      <c r="BO34" s="13"/>
      <c r="BP34" s="13"/>
    </row>
    <row r="35" spans="1:68" x14ac:dyDescent="0.2">
      <c r="A35" s="3"/>
      <c r="B35" s="3"/>
      <c r="C35" s="3"/>
      <c r="D35" s="3"/>
      <c r="E35" s="6"/>
      <c r="F35" s="4" t="s">
        <v>115</v>
      </c>
      <c r="G35" s="6" t="s">
        <v>119</v>
      </c>
      <c r="H35" s="10" t="s">
        <v>112</v>
      </c>
      <c r="I35" s="3"/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1</v>
      </c>
      <c r="R35" s="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1</v>
      </c>
      <c r="AW35" s="12">
        <v>0</v>
      </c>
      <c r="AX35" s="12">
        <v>0</v>
      </c>
      <c r="BD35" s="14">
        <v>0</v>
      </c>
      <c r="BE35" s="14">
        <v>0</v>
      </c>
      <c r="BF35" s="14">
        <v>0</v>
      </c>
      <c r="BH35" s="55">
        <v>0</v>
      </c>
      <c r="BM35" s="13"/>
      <c r="BO35" s="13"/>
      <c r="BP35" s="13"/>
    </row>
    <row r="36" spans="1:68" x14ac:dyDescent="0.2">
      <c r="AR36" s="13"/>
      <c r="AS36" s="13"/>
      <c r="AT36" s="13"/>
      <c r="AU36" s="13"/>
      <c r="AV36" s="13"/>
      <c r="BP36" s="11" t="s">
        <v>55</v>
      </c>
    </row>
    <row r="37" spans="1:68" x14ac:dyDescent="0.2">
      <c r="A37" s="3"/>
      <c r="B37" s="3"/>
      <c r="C37" s="3"/>
      <c r="D37" s="3"/>
      <c r="E37" s="3"/>
      <c r="F37" s="3"/>
      <c r="G37" s="6" t="s">
        <v>54</v>
      </c>
      <c r="H37" s="10" t="s">
        <v>125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14">
        <v>0</v>
      </c>
      <c r="T37" s="14">
        <v>0.1</v>
      </c>
      <c r="U37" s="14">
        <v>-0.08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0.3</v>
      </c>
      <c r="AD37" s="14">
        <v>0</v>
      </c>
      <c r="AE37" s="14">
        <v>0.5</v>
      </c>
      <c r="AF37" s="14">
        <v>0.9</v>
      </c>
      <c r="AG37" s="14">
        <v>0</v>
      </c>
      <c r="AH37" s="14">
        <v>0</v>
      </c>
      <c r="AI37" s="14">
        <v>0</v>
      </c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O37" s="37" t="s">
        <v>100</v>
      </c>
      <c r="BP37" s="13" cm="1">
        <f t="array" ref="BP37:BP39">TRANSPOSE(MMULT(S49:AI49,BD19:BF35))</f>
        <v>0.37250678608375648</v>
      </c>
    </row>
    <row r="38" spans="1:68" x14ac:dyDescent="0.2">
      <c r="A38" s="3"/>
      <c r="B38" s="3"/>
      <c r="C38" s="3"/>
      <c r="D38" s="3"/>
      <c r="E38" s="3"/>
      <c r="F38" s="3"/>
      <c r="G38" s="6" t="s">
        <v>56</v>
      </c>
      <c r="H38" s="10" t="s">
        <v>125</v>
      </c>
      <c r="I38" s="3"/>
      <c r="J38" s="3"/>
      <c r="K38" s="3"/>
      <c r="L38" s="3"/>
      <c r="M38" s="3"/>
      <c r="N38" s="3"/>
      <c r="O38" s="3"/>
      <c r="P38" s="3"/>
      <c r="Q38" s="3"/>
      <c r="R38" s="3"/>
      <c r="AJ38" s="13" t="s">
        <v>57</v>
      </c>
      <c r="AK38" s="16">
        <v>2000</v>
      </c>
      <c r="AL38" s="16">
        <v>100</v>
      </c>
      <c r="AM38" s="16">
        <v>3000</v>
      </c>
      <c r="AN38" s="60">
        <v>500</v>
      </c>
      <c r="AO38" s="16">
        <v>250</v>
      </c>
      <c r="AP38" s="16">
        <v>150</v>
      </c>
      <c r="AQ38" s="16">
        <v>60</v>
      </c>
      <c r="AR38" s="16">
        <v>1000</v>
      </c>
      <c r="AS38" s="16">
        <v>10000000</v>
      </c>
      <c r="AT38" s="16">
        <v>10000000</v>
      </c>
      <c r="AU38" s="16">
        <v>0</v>
      </c>
      <c r="AV38" s="16">
        <f>30000/150</f>
        <v>200</v>
      </c>
      <c r="AW38" s="16">
        <v>2000</v>
      </c>
      <c r="AX38" s="16">
        <v>200</v>
      </c>
      <c r="BO38" t="s">
        <v>91</v>
      </c>
      <c r="BP38" s="13">
        <v>0.26138472766841492</v>
      </c>
    </row>
    <row r="39" spans="1:68" x14ac:dyDescent="0.2">
      <c r="A39" s="3"/>
      <c r="B39" s="3"/>
      <c r="C39" s="3"/>
      <c r="D39" s="3"/>
      <c r="E39" s="3"/>
      <c r="F39" s="3"/>
      <c r="G39" s="6" t="s">
        <v>58</v>
      </c>
      <c r="H39" s="10" t="s">
        <v>126</v>
      </c>
      <c r="I39" s="3"/>
      <c r="J39" s="3"/>
      <c r="K39" s="3"/>
      <c r="L39" s="3"/>
      <c r="M39" s="3"/>
      <c r="N39" s="3"/>
      <c r="O39" s="3"/>
      <c r="P39" s="3"/>
      <c r="Q39" s="3"/>
      <c r="R39" s="3"/>
      <c r="AJ39" s="13" t="s">
        <v>59</v>
      </c>
      <c r="AK39" s="16">
        <v>9</v>
      </c>
      <c r="AL39" s="16">
        <v>9</v>
      </c>
      <c r="AM39" s="16">
        <v>30</v>
      </c>
      <c r="AN39" s="60">
        <v>100</v>
      </c>
      <c r="AO39" s="16">
        <v>0</v>
      </c>
      <c r="AP39" s="16">
        <v>5</v>
      </c>
      <c r="AQ39" s="16">
        <v>58</v>
      </c>
      <c r="AR39" s="16">
        <v>3.5</v>
      </c>
      <c r="AS39" s="16">
        <v>22</v>
      </c>
      <c r="AT39" s="16">
        <v>60</v>
      </c>
      <c r="AU39" s="16">
        <v>100</v>
      </c>
      <c r="AV39" s="16">
        <v>160</v>
      </c>
      <c r="AW39" s="16">
        <v>18</v>
      </c>
      <c r="AX39" s="61">
        <f>200*4.18/3600*(45-15)</f>
        <v>6.9666666666666668</v>
      </c>
      <c r="BO39" s="13" t="s">
        <v>134</v>
      </c>
      <c r="BP39" s="13">
        <v>0.37250678608375648</v>
      </c>
    </row>
    <row r="40" spans="1:68" x14ac:dyDescent="0.2">
      <c r="A40" s="3"/>
      <c r="B40" s="3"/>
      <c r="C40" s="3"/>
      <c r="D40" s="3"/>
      <c r="E40" s="3"/>
      <c r="F40" s="3"/>
      <c r="G40" s="3"/>
      <c r="H40" s="10"/>
      <c r="I40" s="3"/>
      <c r="J40" s="3"/>
      <c r="K40" s="3"/>
      <c r="L40" s="3"/>
      <c r="M40" s="3"/>
      <c r="N40" s="3"/>
      <c r="O40" s="3"/>
      <c r="P40" s="3"/>
      <c r="Q40" s="3"/>
      <c r="R40" s="3"/>
      <c r="AJ40" s="13"/>
      <c r="AK40" s="13" t="s">
        <v>60</v>
      </c>
      <c r="AL40" s="13"/>
      <c r="AM40" s="13"/>
      <c r="AN40" s="13"/>
      <c r="AO40" s="13"/>
      <c r="AP40" s="13"/>
      <c r="AW40" s="23" t="s">
        <v>61</v>
      </c>
      <c r="AX40" s="23"/>
      <c r="AY40" s="13"/>
      <c r="AZ40" s="11" t="s">
        <v>95</v>
      </c>
      <c r="BA40" t="s">
        <v>101</v>
      </c>
      <c r="BB40" s="11" t="s">
        <v>96</v>
      </c>
      <c r="BC40" s="13"/>
      <c r="BD40" s="11" t="s">
        <v>62</v>
      </c>
      <c r="BP40" s="13"/>
    </row>
    <row r="41" spans="1:68" x14ac:dyDescent="0.2">
      <c r="A41" s="3" t="s">
        <v>1</v>
      </c>
      <c r="B41" s="3" t="s">
        <v>4</v>
      </c>
      <c r="C41" s="3"/>
      <c r="D41" s="3"/>
      <c r="E41" s="3"/>
      <c r="F41" s="3"/>
      <c r="G41" s="3"/>
      <c r="H41" s="10"/>
      <c r="I41" s="3"/>
      <c r="J41" s="3"/>
      <c r="K41" s="3"/>
      <c r="L41" s="3"/>
      <c r="M41" s="3"/>
      <c r="N41" s="3"/>
      <c r="O41" s="3"/>
      <c r="P41" s="3"/>
      <c r="Q41" s="3"/>
      <c r="R41" s="3"/>
      <c r="AJ41" s="13"/>
      <c r="AK41" s="16">
        <v>0.1</v>
      </c>
      <c r="AL41" s="14">
        <v>1</v>
      </c>
      <c r="AM41" s="14">
        <v>1</v>
      </c>
      <c r="AN41" s="14">
        <v>1</v>
      </c>
      <c r="AO41" s="14">
        <v>1</v>
      </c>
      <c r="AP41" s="14">
        <v>1</v>
      </c>
      <c r="AQ41" s="14">
        <v>1</v>
      </c>
      <c r="AR41" s="14">
        <v>1</v>
      </c>
      <c r="AS41" s="14">
        <v>1</v>
      </c>
      <c r="AT41" s="14">
        <v>1</v>
      </c>
      <c r="AU41" s="14">
        <v>1.99</v>
      </c>
      <c r="AV41" s="14">
        <v>1</v>
      </c>
      <c r="AW41" s="42" t="e" cm="1">
        <f t="array" ref="AW41:AW46">AO57:AO62*AZ41:AZ46-MMULT(BD41:BI46,V49:V54)</f>
        <v>#VALUE!</v>
      </c>
      <c r="AX41" s="42" t="e" cm="1">
        <f t="array" ref="AX41:AX46">AP57:AP62*BA41:BA46-MMULT(BD49:BI54,Y49:Y54)</f>
        <v>#VALUE!</v>
      </c>
      <c r="AY41" s="13"/>
      <c r="AZ41" s="45">
        <v>1</v>
      </c>
      <c r="BA41" s="45">
        <v>1</v>
      </c>
      <c r="BB41" s="44">
        <v>0.9</v>
      </c>
      <c r="BC41" s="13"/>
      <c r="BD41" s="12">
        <v>1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O41" s="13"/>
      <c r="BP41" s="13"/>
    </row>
    <row r="42" spans="1:68" x14ac:dyDescent="0.2">
      <c r="A42" s="3" t="s">
        <v>1</v>
      </c>
      <c r="B42" s="3" t="s">
        <v>5</v>
      </c>
      <c r="C42" s="3"/>
      <c r="D42" s="3"/>
      <c r="E42" s="3"/>
      <c r="F42" s="3"/>
      <c r="G42" s="3"/>
      <c r="H42" s="10"/>
      <c r="I42" s="3"/>
      <c r="J42" s="3"/>
      <c r="K42" s="3"/>
      <c r="L42" s="3"/>
      <c r="M42" s="3"/>
      <c r="N42" s="3"/>
      <c r="O42" s="3"/>
      <c r="P42" s="3"/>
      <c r="Q42" s="3"/>
      <c r="R42" s="3"/>
      <c r="AJ42" s="13"/>
      <c r="AK42" s="16">
        <v>0.2</v>
      </c>
      <c r="AL42" s="14">
        <v>1</v>
      </c>
      <c r="AM42" s="14">
        <v>1</v>
      </c>
      <c r="AN42" s="14">
        <v>1</v>
      </c>
      <c r="AO42" s="14">
        <v>1</v>
      </c>
      <c r="AP42" s="14">
        <v>1</v>
      </c>
      <c r="AQ42" s="14">
        <v>1</v>
      </c>
      <c r="AR42" s="14">
        <v>0</v>
      </c>
      <c r="AS42" s="14">
        <v>1</v>
      </c>
      <c r="AT42" s="14">
        <v>1</v>
      </c>
      <c r="AU42" s="14">
        <v>1.99</v>
      </c>
      <c r="AV42" s="14">
        <v>1</v>
      </c>
      <c r="AW42" s="43" t="e">
        <v>#VALUE!</v>
      </c>
      <c r="AX42" s="43" t="e">
        <v>#VALUE!</v>
      </c>
      <c r="AY42" s="13"/>
      <c r="AZ42" s="45">
        <v>1</v>
      </c>
      <c r="BA42" s="46">
        <f>BA41*$BB$41</f>
        <v>0.9</v>
      </c>
      <c r="BC42" s="13"/>
      <c r="BD42" s="12">
        <v>1</v>
      </c>
      <c r="BE42" s="12">
        <v>1</v>
      </c>
      <c r="BF42" s="12">
        <v>0</v>
      </c>
      <c r="BG42" s="12">
        <v>0</v>
      </c>
      <c r="BH42" s="12">
        <v>0</v>
      </c>
      <c r="BI42" s="12">
        <v>0</v>
      </c>
      <c r="BO42" s="13"/>
      <c r="BP42" s="13"/>
    </row>
    <row r="43" spans="1:68" x14ac:dyDescent="0.2">
      <c r="A43" s="3" t="s">
        <v>1</v>
      </c>
      <c r="B43" s="3" t="s">
        <v>6</v>
      </c>
      <c r="C43" s="3"/>
      <c r="D43" s="3"/>
      <c r="E43" s="3"/>
      <c r="F43" s="3"/>
      <c r="G43" s="3"/>
      <c r="H43" s="10"/>
      <c r="I43" s="3"/>
      <c r="J43" s="3"/>
      <c r="K43" s="3"/>
      <c r="L43" s="3"/>
      <c r="M43" s="3"/>
      <c r="N43" s="3"/>
      <c r="O43" s="3"/>
      <c r="P43" s="3"/>
      <c r="Q43" s="3"/>
      <c r="R43" s="3"/>
      <c r="AJ43" s="13"/>
      <c r="AK43" s="16">
        <v>0.1</v>
      </c>
      <c r="AL43" s="14">
        <v>1</v>
      </c>
      <c r="AM43" s="14">
        <v>1</v>
      </c>
      <c r="AN43" s="14">
        <v>1</v>
      </c>
      <c r="AO43" s="14">
        <v>1</v>
      </c>
      <c r="AP43" s="14">
        <v>1</v>
      </c>
      <c r="AQ43" s="14">
        <v>1</v>
      </c>
      <c r="AR43" s="14">
        <v>1</v>
      </c>
      <c r="AS43" s="14">
        <v>1</v>
      </c>
      <c r="AT43" s="14">
        <v>1</v>
      </c>
      <c r="AU43" s="14">
        <v>1.99</v>
      </c>
      <c r="AV43" s="14">
        <v>1</v>
      </c>
      <c r="AW43" s="43" t="e">
        <v>#VALUE!</v>
      </c>
      <c r="AX43" s="43" t="e">
        <v>#VALUE!</v>
      </c>
      <c r="AY43" s="13"/>
      <c r="AZ43" s="45">
        <v>1</v>
      </c>
      <c r="BA43" s="46">
        <f>BA42*$BB$41</f>
        <v>0.81</v>
      </c>
      <c r="BC43" s="13"/>
      <c r="BD43" s="12">
        <v>1</v>
      </c>
      <c r="BE43" s="12">
        <v>1</v>
      </c>
      <c r="BF43" s="12">
        <v>1</v>
      </c>
      <c r="BG43" s="12">
        <v>0</v>
      </c>
      <c r="BH43" s="12">
        <v>0</v>
      </c>
      <c r="BI43" s="12">
        <v>0</v>
      </c>
      <c r="BO43" s="13"/>
      <c r="BP43" s="13"/>
    </row>
    <row r="44" spans="1:68" x14ac:dyDescent="0.2">
      <c r="A44" s="3" t="s">
        <v>2</v>
      </c>
      <c r="B44" s="3" t="s">
        <v>4</v>
      </c>
      <c r="C44" s="3"/>
      <c r="D44" s="3"/>
      <c r="E44" s="3"/>
      <c r="F44" s="3"/>
      <c r="G44" s="3"/>
      <c r="H44" s="10"/>
      <c r="I44" s="3"/>
      <c r="J44" s="3"/>
      <c r="K44" s="3"/>
      <c r="L44" s="3"/>
      <c r="M44" s="3"/>
      <c r="N44" s="3"/>
      <c r="O44" s="3"/>
      <c r="P44" s="3"/>
      <c r="Q44" s="3"/>
      <c r="R44" s="3"/>
      <c r="AJ44" s="13"/>
      <c r="AK44" s="16">
        <v>0.2</v>
      </c>
      <c r="AL44" s="14">
        <v>1</v>
      </c>
      <c r="AM44" s="14">
        <v>1</v>
      </c>
      <c r="AN44" s="14">
        <v>1</v>
      </c>
      <c r="AO44" s="14">
        <v>1</v>
      </c>
      <c r="AP44" s="14">
        <v>1</v>
      </c>
      <c r="AQ44" s="14">
        <v>1</v>
      </c>
      <c r="AR44" s="14">
        <v>1</v>
      </c>
      <c r="AS44" s="14">
        <v>1</v>
      </c>
      <c r="AT44" s="14">
        <v>1</v>
      </c>
      <c r="AU44" s="14">
        <v>1.99</v>
      </c>
      <c r="AV44" s="14">
        <v>1</v>
      </c>
      <c r="AW44" s="43" t="e">
        <v>#VALUE!</v>
      </c>
      <c r="AX44" s="43" t="e">
        <v>#VALUE!</v>
      </c>
      <c r="AY44" s="13"/>
      <c r="AZ44" s="45">
        <v>1</v>
      </c>
      <c r="BA44" s="46">
        <f>BA43*$BB$41</f>
        <v>0.72900000000000009</v>
      </c>
      <c r="BC44" s="13"/>
      <c r="BD44" s="12">
        <v>1</v>
      </c>
      <c r="BE44" s="12">
        <v>1</v>
      </c>
      <c r="BF44" s="12">
        <v>1</v>
      </c>
      <c r="BG44" s="12">
        <v>1</v>
      </c>
      <c r="BH44" s="12">
        <v>0</v>
      </c>
      <c r="BI44" s="12">
        <v>0</v>
      </c>
      <c r="BP44" s="13"/>
    </row>
    <row r="45" spans="1:68" x14ac:dyDescent="0.2">
      <c r="A45" s="3" t="s">
        <v>2</v>
      </c>
      <c r="B45" s="3" t="s">
        <v>5</v>
      </c>
      <c r="C45" s="3"/>
      <c r="D45" s="3"/>
      <c r="E45" s="3"/>
      <c r="F45" s="3"/>
      <c r="G45" s="3"/>
      <c r="H45" s="10"/>
      <c r="I45" s="3"/>
      <c r="J45" s="3"/>
      <c r="K45" s="3"/>
      <c r="L45" s="3"/>
      <c r="M45" s="3"/>
      <c r="N45" s="3"/>
      <c r="O45" s="3"/>
      <c r="P45" s="3"/>
      <c r="Q45" s="3"/>
      <c r="R45" s="3"/>
      <c r="AJ45" s="13"/>
      <c r="AK45" s="16">
        <v>0.3</v>
      </c>
      <c r="AL45" s="14">
        <v>1</v>
      </c>
      <c r="AM45" s="14">
        <v>1</v>
      </c>
      <c r="AN45" s="14">
        <v>1</v>
      </c>
      <c r="AO45" s="14">
        <v>1</v>
      </c>
      <c r="AP45" s="14">
        <v>1</v>
      </c>
      <c r="AQ45" s="14">
        <v>1</v>
      </c>
      <c r="AR45" s="14">
        <v>0</v>
      </c>
      <c r="AS45" s="14">
        <v>1</v>
      </c>
      <c r="AT45" s="14">
        <v>1</v>
      </c>
      <c r="AU45" s="14">
        <v>1.99</v>
      </c>
      <c r="AV45" s="14">
        <v>1</v>
      </c>
      <c r="AW45" s="43" t="e">
        <v>#VALUE!</v>
      </c>
      <c r="AX45" s="43" t="e">
        <v>#VALUE!</v>
      </c>
      <c r="AY45" s="13"/>
      <c r="AZ45" s="45">
        <v>1</v>
      </c>
      <c r="BA45" s="46">
        <f>BA44*$BB$41</f>
        <v>0.65610000000000013</v>
      </c>
      <c r="BC45" s="13"/>
      <c r="BD45" s="12">
        <v>1</v>
      </c>
      <c r="BE45" s="12">
        <v>1</v>
      </c>
      <c r="BF45" s="12">
        <v>1</v>
      </c>
      <c r="BG45" s="12">
        <v>1</v>
      </c>
      <c r="BH45" s="12">
        <v>1</v>
      </c>
      <c r="BI45" s="12">
        <v>0</v>
      </c>
      <c r="BP45" s="13"/>
    </row>
    <row r="46" spans="1:68" x14ac:dyDescent="0.2">
      <c r="A46" s="3" t="s">
        <v>2</v>
      </c>
      <c r="B46" s="3" t="s">
        <v>6</v>
      </c>
      <c r="C46" s="3"/>
      <c r="D46" s="3"/>
      <c r="E46" s="3"/>
      <c r="F46" s="3"/>
      <c r="G46" s="3"/>
      <c r="H46" s="10"/>
      <c r="I46" s="3"/>
      <c r="J46" s="3"/>
      <c r="K46" s="3"/>
      <c r="L46" s="3"/>
      <c r="M46" s="3"/>
      <c r="N46" s="3"/>
      <c r="O46" s="3"/>
      <c r="P46" s="3"/>
      <c r="Q46" s="3"/>
      <c r="R46" s="3"/>
      <c r="AJ46" s="13"/>
      <c r="AK46" s="16">
        <v>0.2</v>
      </c>
      <c r="AL46" s="14">
        <v>1</v>
      </c>
      <c r="AM46" s="14">
        <v>1</v>
      </c>
      <c r="AN46" s="14">
        <v>1</v>
      </c>
      <c r="AO46" s="14">
        <v>1</v>
      </c>
      <c r="AP46" s="14">
        <v>1</v>
      </c>
      <c r="AQ46" s="14">
        <v>1</v>
      </c>
      <c r="AR46" s="14">
        <v>1</v>
      </c>
      <c r="AS46" s="14">
        <v>1</v>
      </c>
      <c r="AT46" s="14">
        <v>1</v>
      </c>
      <c r="AU46" s="14">
        <v>1.99</v>
      </c>
      <c r="AV46" s="14">
        <v>1</v>
      </c>
      <c r="AW46" s="43" t="e">
        <v>#VALUE!</v>
      </c>
      <c r="AX46" s="43" t="e">
        <v>#VALUE!</v>
      </c>
      <c r="AY46" s="13"/>
      <c r="AZ46" s="45">
        <v>1</v>
      </c>
      <c r="BA46" s="46">
        <f>BA45*$BB$41</f>
        <v>0.59049000000000018</v>
      </c>
      <c r="BC46" s="13"/>
      <c r="BD46" s="12">
        <v>1</v>
      </c>
      <c r="BE46" s="12">
        <v>1</v>
      </c>
      <c r="BF46" s="12">
        <v>1</v>
      </c>
      <c r="BG46" s="12">
        <v>1</v>
      </c>
      <c r="BH46" s="12">
        <v>1</v>
      </c>
      <c r="BI46" s="12">
        <v>1</v>
      </c>
      <c r="BP46" s="13"/>
    </row>
    <row r="47" spans="1:68" x14ac:dyDescent="0.2">
      <c r="A47" s="3" t="s">
        <v>140</v>
      </c>
      <c r="B47" s="3" t="s">
        <v>141</v>
      </c>
      <c r="C47" s="3"/>
      <c r="D47" s="3"/>
      <c r="E47" s="3"/>
      <c r="F47" s="3"/>
      <c r="G47" s="3"/>
      <c r="H47" s="10"/>
      <c r="I47" s="3"/>
      <c r="J47" s="3"/>
      <c r="K47" s="3"/>
      <c r="L47" s="3"/>
      <c r="M47" s="3"/>
      <c r="N47" s="3"/>
      <c r="O47" s="3"/>
      <c r="P47" s="3"/>
      <c r="Q47" s="3"/>
      <c r="R47" s="3"/>
      <c r="AJ47" s="13"/>
      <c r="AK47" s="16">
        <v>0</v>
      </c>
      <c r="AL47" s="14">
        <v>1</v>
      </c>
      <c r="AM47" s="14">
        <v>1</v>
      </c>
      <c r="AN47" s="14">
        <v>1</v>
      </c>
      <c r="AO47" s="14">
        <v>1</v>
      </c>
      <c r="AP47" s="14">
        <v>1</v>
      </c>
      <c r="AQ47" s="14">
        <v>1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BP47" s="13"/>
    </row>
    <row r="48" spans="1:68" x14ac:dyDescent="0.2">
      <c r="A48" s="3"/>
      <c r="B48" s="3"/>
      <c r="C48" s="3"/>
      <c r="D48" s="3"/>
      <c r="E48" s="3"/>
      <c r="F48" s="3"/>
      <c r="G48" s="3"/>
      <c r="H48" s="10"/>
      <c r="I48" s="3"/>
      <c r="J48" s="3"/>
      <c r="K48" s="3"/>
      <c r="L48" s="3"/>
      <c r="M48" s="3"/>
      <c r="N48" s="3"/>
      <c r="O48" s="3"/>
      <c r="P48" s="3"/>
      <c r="Q48" s="3"/>
      <c r="R48" s="3"/>
      <c r="S48" s="23" t="s">
        <v>67</v>
      </c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23" t="s">
        <v>45</v>
      </c>
      <c r="AL48" t="s">
        <v>101</v>
      </c>
      <c r="AM48" s="23" t="s">
        <v>46</v>
      </c>
      <c r="AN48" t="s">
        <v>101</v>
      </c>
      <c r="AO48" s="23" t="s">
        <v>47</v>
      </c>
      <c r="AP48" s="3" t="s">
        <v>101</v>
      </c>
      <c r="AQ48" s="11" t="s">
        <v>48</v>
      </c>
      <c r="AR48" s="49" t="s">
        <v>101</v>
      </c>
      <c r="AS48" s="47" t="s">
        <v>49</v>
      </c>
      <c r="AT48" s="49" t="s">
        <v>101</v>
      </c>
      <c r="AW48" s="13"/>
      <c r="AX48" s="23" t="s">
        <v>133</v>
      </c>
      <c r="AY48" s="13"/>
      <c r="AZ48" s="49" t="s">
        <v>127</v>
      </c>
      <c r="BA48" s="49" t="s">
        <v>128</v>
      </c>
      <c r="BB48" s="49" t="s">
        <v>129</v>
      </c>
      <c r="BC48" s="13"/>
      <c r="BD48" s="11" t="s">
        <v>94</v>
      </c>
      <c r="BP48" s="13"/>
    </row>
    <row r="49" spans="1:74" x14ac:dyDescent="0.2">
      <c r="A49" s="3" t="s">
        <v>1</v>
      </c>
      <c r="B49" s="3" t="s">
        <v>4</v>
      </c>
      <c r="C49" s="3"/>
      <c r="D49" s="3"/>
      <c r="E49" s="3"/>
      <c r="F49" s="3"/>
      <c r="G49" s="3" t="s">
        <v>68</v>
      </c>
      <c r="H49" s="10"/>
      <c r="I49" s="3"/>
      <c r="J49" s="3"/>
      <c r="K49" s="3"/>
      <c r="L49" s="3"/>
      <c r="M49" s="3"/>
      <c r="N49" s="3"/>
      <c r="O49" s="3"/>
      <c r="P49" s="3"/>
      <c r="Q49" s="3"/>
      <c r="R49" s="3"/>
      <c r="S49">
        <v>0.81999</v>
      </c>
      <c r="T49">
        <v>0</v>
      </c>
      <c r="U49">
        <v>0</v>
      </c>
      <c r="V49">
        <v>-0.44748321391624352</v>
      </c>
      <c r="W49">
        <v>0</v>
      </c>
      <c r="X49">
        <v>0</v>
      </c>
      <c r="Y49">
        <v>0.26138472766841492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s="13"/>
      <c r="AK49" s="14">
        <v>0.1</v>
      </c>
      <c r="AL49" s="14">
        <v>0</v>
      </c>
      <c r="AM49" s="14">
        <v>0.9</v>
      </c>
      <c r="AN49" s="51">
        <v>0.99</v>
      </c>
      <c r="AO49" s="14">
        <v>0.5</v>
      </c>
      <c r="AP49" s="14">
        <v>0.5</v>
      </c>
      <c r="AQ49" s="14">
        <v>0.6</v>
      </c>
      <c r="AR49" s="14">
        <v>0.8</v>
      </c>
      <c r="AS49" s="48">
        <v>-0.6</v>
      </c>
      <c r="AT49" s="48">
        <v>-0.8</v>
      </c>
      <c r="AW49" s="13"/>
      <c r="AX49" s="42" t="e" cm="1">
        <f t="array" ref="AX49:AX54">BB57:BB62-MMULT(BD41:BI46,MMULT(S49:AI54,BH19:BH35))</f>
        <v>#VALUE!</v>
      </c>
      <c r="AY49" s="13"/>
      <c r="AZ49" s="48">
        <v>0.05</v>
      </c>
      <c r="BA49" s="48">
        <v>0.99</v>
      </c>
      <c r="BB49" s="48">
        <v>0.5</v>
      </c>
      <c r="BC49" s="13"/>
      <c r="BD49" s="12">
        <v>1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O49" s="13"/>
      <c r="BP49" s="13"/>
    </row>
    <row r="50" spans="1:74" x14ac:dyDescent="0.2">
      <c r="A50" s="3" t="s">
        <v>1</v>
      </c>
      <c r="B50" s="3" t="s">
        <v>5</v>
      </c>
      <c r="C50" s="3"/>
      <c r="D50" s="3"/>
      <c r="E50" s="3"/>
      <c r="F50" s="3"/>
      <c r="G50" s="3"/>
      <c r="H50" s="10"/>
      <c r="I50" s="3"/>
      <c r="J50" s="3"/>
      <c r="K50" s="3"/>
      <c r="L50" s="3"/>
      <c r="M50" s="3"/>
      <c r="N50" s="3"/>
      <c r="O50" s="3"/>
      <c r="P50" s="3"/>
      <c r="Q50" s="3"/>
      <c r="R50" s="3"/>
      <c r="AJ50" s="13"/>
      <c r="AK50" s="14">
        <v>0.1</v>
      </c>
      <c r="AL50" s="14">
        <v>0</v>
      </c>
      <c r="AM50" s="14">
        <v>0.9</v>
      </c>
      <c r="AN50" s="51">
        <v>0.99</v>
      </c>
      <c r="AO50" s="14">
        <v>0.5</v>
      </c>
      <c r="AP50" s="14">
        <v>0.5</v>
      </c>
      <c r="AQ50" s="14">
        <v>0.6</v>
      </c>
      <c r="AR50" s="14">
        <v>0.8</v>
      </c>
      <c r="AS50" s="48">
        <v>-0.6</v>
      </c>
      <c r="AT50" s="48">
        <v>-0.8</v>
      </c>
      <c r="AW50" s="13"/>
      <c r="AX50" s="43" t="e">
        <v>#VALUE!</v>
      </c>
      <c r="AY50" s="13"/>
      <c r="AZ50" s="48">
        <v>0.05</v>
      </c>
      <c r="BA50" s="48">
        <v>0.99</v>
      </c>
      <c r="BB50" s="48">
        <v>0.5</v>
      </c>
      <c r="BC50" s="13"/>
      <c r="BD50" s="12">
        <f>BD49*$BB$41</f>
        <v>0.9</v>
      </c>
      <c r="BE50" s="12">
        <v>1</v>
      </c>
      <c r="BF50" s="12">
        <v>0</v>
      </c>
      <c r="BG50" s="12">
        <v>0</v>
      </c>
      <c r="BH50" s="12">
        <v>0</v>
      </c>
      <c r="BI50" s="12">
        <v>0</v>
      </c>
      <c r="BO50" s="13"/>
      <c r="BP50" s="13"/>
    </row>
    <row r="51" spans="1:74" x14ac:dyDescent="0.2">
      <c r="A51" s="3" t="s">
        <v>1</v>
      </c>
      <c r="B51" s="3" t="s">
        <v>6</v>
      </c>
      <c r="C51" s="3"/>
      <c r="D51" s="3"/>
      <c r="E51" s="3"/>
      <c r="F51" s="3"/>
      <c r="G51" s="3"/>
      <c r="H51" s="10"/>
      <c r="I51" s="3"/>
      <c r="J51" s="3"/>
      <c r="K51" s="3"/>
      <c r="L51" s="3"/>
      <c r="M51" s="3"/>
      <c r="N51" s="3"/>
      <c r="O51" s="3"/>
      <c r="P51" s="3"/>
      <c r="Q51" s="3"/>
      <c r="R51" s="3"/>
      <c r="S51" s="11" t="s">
        <v>206</v>
      </c>
      <c r="AJ51" s="13"/>
      <c r="AK51" s="14">
        <v>0.1</v>
      </c>
      <c r="AL51" s="14">
        <v>0</v>
      </c>
      <c r="AM51" s="14">
        <v>0.9</v>
      </c>
      <c r="AN51" s="51">
        <v>0.99</v>
      </c>
      <c r="AO51" s="14">
        <v>0.5</v>
      </c>
      <c r="AP51" s="14">
        <v>0.5</v>
      </c>
      <c r="AQ51" s="14">
        <v>0.6</v>
      </c>
      <c r="AR51" s="14">
        <v>0.8</v>
      </c>
      <c r="AS51" s="48">
        <v>-0.6</v>
      </c>
      <c r="AT51" s="48">
        <v>-0.8</v>
      </c>
      <c r="AW51" s="13"/>
      <c r="AX51" s="43" t="e">
        <v>#VALUE!</v>
      </c>
      <c r="AY51" s="13"/>
      <c r="AZ51" s="48">
        <v>0.05</v>
      </c>
      <c r="BA51" s="48">
        <v>0.99</v>
      </c>
      <c r="BB51" s="48">
        <v>0.5</v>
      </c>
      <c r="BC51" s="13"/>
      <c r="BD51" s="12">
        <f>BD50*$BB$41</f>
        <v>0.81</v>
      </c>
      <c r="BE51" s="12">
        <f>BE50*$BB$41</f>
        <v>0.9</v>
      </c>
      <c r="BF51" s="12">
        <v>1</v>
      </c>
      <c r="BG51" s="12">
        <v>0</v>
      </c>
      <c r="BH51" s="12">
        <v>0</v>
      </c>
      <c r="BI51" s="12">
        <v>0</v>
      </c>
      <c r="BO51" s="13"/>
      <c r="BP51" s="13"/>
    </row>
    <row r="52" spans="1:74" x14ac:dyDescent="0.2">
      <c r="A52" s="3" t="s">
        <v>2</v>
      </c>
      <c r="B52" s="3" t="s">
        <v>4</v>
      </c>
      <c r="C52" s="3"/>
      <c r="D52" s="3"/>
      <c r="E52" s="3"/>
      <c r="F52" s="3"/>
      <c r="G52" s="3"/>
      <c r="H52" s="10"/>
      <c r="I52" s="3"/>
      <c r="J52" s="3"/>
      <c r="K52" s="3"/>
      <c r="L52" s="3"/>
      <c r="M52" s="3"/>
      <c r="N52" s="3"/>
      <c r="O52" s="3"/>
      <c r="P52" s="3"/>
      <c r="Q52" s="3"/>
      <c r="R52" s="3"/>
      <c r="S52" cm="1">
        <f t="array" ref="S52:Z52">MMULT(S49:AI49,TRANSPOSE(S10:AI17))</f>
        <v>-4.4748321391624357E-3</v>
      </c>
      <c r="T52">
        <v>2.6138472766841492E-6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J52" s="13"/>
      <c r="AK52" s="14">
        <v>0.1</v>
      </c>
      <c r="AL52" s="14">
        <v>0</v>
      </c>
      <c r="AM52" s="14">
        <v>0.9</v>
      </c>
      <c r="AN52" s="51">
        <v>0.99</v>
      </c>
      <c r="AO52" s="14">
        <v>0.5</v>
      </c>
      <c r="AP52" s="14">
        <v>0.5</v>
      </c>
      <c r="AQ52" s="14">
        <v>0.6</v>
      </c>
      <c r="AR52" s="14">
        <v>0.8</v>
      </c>
      <c r="AS52" s="48">
        <v>-0.6</v>
      </c>
      <c r="AT52" s="48">
        <v>-0.8</v>
      </c>
      <c r="AW52" s="13"/>
      <c r="AX52" s="43" t="e">
        <v>#VALUE!</v>
      </c>
      <c r="AY52" s="13"/>
      <c r="AZ52" s="48">
        <v>0.05</v>
      </c>
      <c r="BA52" s="48">
        <v>0.99</v>
      </c>
      <c r="BB52" s="48">
        <v>0.5</v>
      </c>
      <c r="BC52" s="13"/>
      <c r="BD52" s="12">
        <f>BD51*$BB$41</f>
        <v>0.72900000000000009</v>
      </c>
      <c r="BE52" s="12">
        <f>BE51*$BB$41</f>
        <v>0.81</v>
      </c>
      <c r="BF52" s="12">
        <f>BF51*$BB$41</f>
        <v>0.9</v>
      </c>
      <c r="BG52" s="12">
        <v>1</v>
      </c>
      <c r="BH52" s="12">
        <v>0</v>
      </c>
      <c r="BI52" s="12">
        <v>0</v>
      </c>
      <c r="BO52" s="13"/>
      <c r="BP52" s="11"/>
    </row>
    <row r="53" spans="1:74" x14ac:dyDescent="0.2">
      <c r="A53" s="3" t="s">
        <v>2</v>
      </c>
      <c r="B53" s="3" t="s">
        <v>5</v>
      </c>
      <c r="C53" s="3"/>
      <c r="D53" s="3"/>
      <c r="E53" s="3"/>
      <c r="F53" s="3"/>
      <c r="G53" s="3"/>
      <c r="H53" s="10"/>
      <c r="I53" s="3"/>
      <c r="J53" s="3"/>
      <c r="K53" s="3"/>
      <c r="L53" s="3"/>
      <c r="M53" s="3"/>
      <c r="N53" s="3"/>
      <c r="O53" s="3"/>
      <c r="P53" s="3"/>
      <c r="Q53" s="3"/>
      <c r="R53" s="3"/>
      <c r="AJ53" s="13"/>
      <c r="AK53" s="14">
        <v>0.1</v>
      </c>
      <c r="AL53" s="14">
        <v>0</v>
      </c>
      <c r="AM53" s="14">
        <v>0.9</v>
      </c>
      <c r="AN53" s="51">
        <v>0.99</v>
      </c>
      <c r="AO53" s="14">
        <v>0.5</v>
      </c>
      <c r="AP53" s="14">
        <v>0.5</v>
      </c>
      <c r="AQ53" s="14">
        <v>0.6</v>
      </c>
      <c r="AR53" s="14">
        <v>0.8</v>
      </c>
      <c r="AS53" s="48">
        <v>-0.6</v>
      </c>
      <c r="AT53" s="48">
        <v>-0.8</v>
      </c>
      <c r="AW53" s="13"/>
      <c r="AX53" s="43" t="e">
        <v>#VALUE!</v>
      </c>
      <c r="AY53" s="13"/>
      <c r="AZ53" s="48">
        <v>0.05</v>
      </c>
      <c r="BA53" s="48">
        <v>0.99</v>
      </c>
      <c r="BB53" s="48">
        <v>0.5</v>
      </c>
      <c r="BC53" s="13"/>
      <c r="BD53" s="12">
        <f>BD52*$BB$41</f>
        <v>0.65610000000000013</v>
      </c>
      <c r="BE53" s="12">
        <f>BE52*$BB$41</f>
        <v>0.72900000000000009</v>
      </c>
      <c r="BF53" s="12">
        <f>BF52*$BB$41</f>
        <v>0.81</v>
      </c>
      <c r="BG53" s="12">
        <f>BG52*$BB$41</f>
        <v>0.9</v>
      </c>
      <c r="BH53" s="12">
        <v>1</v>
      </c>
      <c r="BI53" s="12">
        <v>0</v>
      </c>
      <c r="BO53" s="13"/>
    </row>
    <row r="54" spans="1:74" x14ac:dyDescent="0.2">
      <c r="A54" s="3" t="s">
        <v>2</v>
      </c>
      <c r="B54" s="3" t="s">
        <v>6</v>
      </c>
      <c r="C54" s="3"/>
      <c r="D54" s="3"/>
      <c r="E54" s="3"/>
      <c r="F54" s="3"/>
      <c r="G54" s="3"/>
      <c r="H54" s="10"/>
      <c r="I54" s="3"/>
      <c r="J54" s="3"/>
      <c r="K54" s="3"/>
      <c r="L54" s="3"/>
      <c r="M54" s="3"/>
      <c r="N54" s="3"/>
      <c r="O54" s="3"/>
      <c r="P54" s="3"/>
      <c r="Q54" s="3"/>
      <c r="R54" s="3"/>
      <c r="AJ54" s="13"/>
      <c r="AK54" s="14">
        <v>0.1</v>
      </c>
      <c r="AL54" s="14">
        <v>0</v>
      </c>
      <c r="AM54" s="14">
        <v>0.9</v>
      </c>
      <c r="AN54" s="51">
        <v>0.99</v>
      </c>
      <c r="AO54" s="14">
        <v>0.5</v>
      </c>
      <c r="AP54" s="14">
        <v>0.5</v>
      </c>
      <c r="AQ54" s="14">
        <v>0.6</v>
      </c>
      <c r="AR54" s="14">
        <v>0.8</v>
      </c>
      <c r="AS54" s="48">
        <v>-0.6</v>
      </c>
      <c r="AT54" s="48">
        <v>-0.8</v>
      </c>
      <c r="AW54" s="13"/>
      <c r="AX54" s="43" t="e">
        <v>#VALUE!</v>
      </c>
      <c r="AY54" s="13"/>
      <c r="AZ54" s="48">
        <v>0.05</v>
      </c>
      <c r="BA54" s="48">
        <v>0.99</v>
      </c>
      <c r="BB54" s="48">
        <v>0.5</v>
      </c>
      <c r="BC54" s="13"/>
      <c r="BD54" s="12">
        <f>BD53*$BB$41</f>
        <v>0.59049000000000018</v>
      </c>
      <c r="BE54" s="12">
        <f>BE53*$BB$41</f>
        <v>0.65610000000000013</v>
      </c>
      <c r="BF54" s="12">
        <f>BF53*$BB$41</f>
        <v>0.72900000000000009</v>
      </c>
      <c r="BG54" s="12">
        <f>BG53*$BB$41</f>
        <v>0.81</v>
      </c>
      <c r="BH54" s="12">
        <f>BH53*$BB$41</f>
        <v>0.9</v>
      </c>
      <c r="BI54" s="12">
        <v>1</v>
      </c>
      <c r="BO54" s="13"/>
      <c r="BP54" s="11"/>
    </row>
    <row r="55" spans="1:74" x14ac:dyDescent="0.2">
      <c r="A55" s="3" t="s">
        <v>140</v>
      </c>
      <c r="B55" s="3" t="s">
        <v>141</v>
      </c>
      <c r="C55" s="3"/>
      <c r="D55" s="3"/>
      <c r="E55" s="3"/>
      <c r="F55" s="3"/>
      <c r="G55" s="3"/>
      <c r="H55" s="10"/>
      <c r="I55" s="3"/>
      <c r="J55" s="3"/>
      <c r="K55" s="3"/>
      <c r="L55" s="3"/>
      <c r="M55" s="3"/>
      <c r="N55" s="3"/>
      <c r="O55" s="3"/>
      <c r="P55" s="3"/>
      <c r="Q55" s="3"/>
      <c r="R55" s="3"/>
      <c r="AJ55" s="13"/>
      <c r="AQ55" s="14">
        <v>0</v>
      </c>
      <c r="AR55" s="14">
        <v>0</v>
      </c>
      <c r="AS55" s="48">
        <v>-0.6</v>
      </c>
      <c r="AT55" s="48">
        <v>-0.8</v>
      </c>
      <c r="BO55" s="13"/>
      <c r="BP55" s="36"/>
    </row>
    <row r="56" spans="1:74" x14ac:dyDescent="0.2">
      <c r="S56" s="23" t="s">
        <v>69</v>
      </c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K56" s="23" t="s">
        <v>50</v>
      </c>
      <c r="AM56" s="11" t="s">
        <v>51</v>
      </c>
      <c r="AN56" s="11"/>
      <c r="AO56" s="11" t="s">
        <v>130</v>
      </c>
      <c r="AQ56" s="23" t="s">
        <v>52</v>
      </c>
      <c r="AR56" s="23"/>
      <c r="AS56" s="23" t="s">
        <v>53</v>
      </c>
      <c r="AT56" s="23"/>
      <c r="AZ56" s="23" t="s">
        <v>161</v>
      </c>
      <c r="BA56" s="23" t="s">
        <v>162</v>
      </c>
      <c r="BB56" s="23" t="s">
        <v>163</v>
      </c>
    </row>
    <row r="57" spans="1:74" x14ac:dyDescent="0.2">
      <c r="A57" s="3" t="s">
        <v>1</v>
      </c>
      <c r="B57" s="3" t="s">
        <v>4</v>
      </c>
      <c r="S57" s="33" cm="1">
        <f t="array" ref="S57:AI57">MMULT(S49:AI49,_xlfn.MUNIT(17)*S37:AI37)</f>
        <v>0</v>
      </c>
      <c r="T57" s="33">
        <v>0</v>
      </c>
      <c r="U57" s="33">
        <v>0</v>
      </c>
      <c r="V57" s="33">
        <v>0</v>
      </c>
      <c r="W57" s="33">
        <v>0</v>
      </c>
      <c r="X57" s="33">
        <v>0</v>
      </c>
      <c r="Y57" s="33">
        <v>0</v>
      </c>
      <c r="Z57" s="33">
        <v>0</v>
      </c>
      <c r="AA57" s="33">
        <v>0</v>
      </c>
      <c r="AB57" s="33">
        <v>0</v>
      </c>
      <c r="AC57" s="33">
        <v>0</v>
      </c>
      <c r="AD57" s="33">
        <v>0</v>
      </c>
      <c r="AE57" s="33">
        <v>0</v>
      </c>
      <c r="AF57" s="33">
        <v>0</v>
      </c>
      <c r="AG57" s="33">
        <v>0</v>
      </c>
      <c r="AH57" s="33">
        <v>0</v>
      </c>
      <c r="AI57" s="33">
        <v>0</v>
      </c>
      <c r="AK57" s="33" cm="1">
        <f t="array" ref="AK57:AL62">AK49:AL54*$AW$87:$AX$87</f>
        <v>1.8</v>
      </c>
      <c r="AL57" s="33">
        <v>0</v>
      </c>
      <c r="AM57" s="33" cm="1">
        <f t="array" ref="AM57:AN62">AM49:AN54*$AW$87:$AX$87</f>
        <v>16.2</v>
      </c>
      <c r="AN57" s="33">
        <v>6.8970000000000002</v>
      </c>
      <c r="AO57" s="33" cm="1">
        <f t="array" ref="AO57:AP62">AO49:AP54*$AW$87:$AX$87</f>
        <v>9</v>
      </c>
      <c r="AP57" s="33">
        <v>3.4833333333333334</v>
      </c>
      <c r="AQ57" s="33" cm="1">
        <f t="array" ref="AQ57:AR63">AQ49:AR55*$AW$87:$AX$87</f>
        <v>10.799999999999999</v>
      </c>
      <c r="AR57" s="33">
        <v>5.5733333333333341</v>
      </c>
      <c r="AS57" s="33" cm="1">
        <f t="array" ref="AS57:AT63">AS49:AT55*$AW$87:$AX$87</f>
        <v>-10.799999999999999</v>
      </c>
      <c r="AT57" s="33">
        <v>-5.5733333333333341</v>
      </c>
      <c r="AZ57" s="33" cm="1">
        <f t="array" ref="AZ57:BB62">AZ49:BB54*AU87</f>
        <v>5</v>
      </c>
      <c r="BA57" s="33">
        <v>99</v>
      </c>
      <c r="BB57" s="33">
        <v>50</v>
      </c>
      <c r="BP57" s="11" t="s">
        <v>150</v>
      </c>
    </row>
    <row r="58" spans="1:74" x14ac:dyDescent="0.2">
      <c r="A58" s="3" t="s">
        <v>1</v>
      </c>
      <c r="B58" s="3" t="s">
        <v>5</v>
      </c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K58" s="33">
        <v>1.8</v>
      </c>
      <c r="AL58" s="33">
        <v>0</v>
      </c>
      <c r="AM58" s="33">
        <v>16.2</v>
      </c>
      <c r="AN58" s="33">
        <v>6.8970000000000002</v>
      </c>
      <c r="AO58" s="33">
        <v>9</v>
      </c>
      <c r="AP58" s="33">
        <v>3.4833333333333334</v>
      </c>
      <c r="AQ58" s="33">
        <v>10.799999999999999</v>
      </c>
      <c r="AR58" s="33">
        <v>5.5733333333333341</v>
      </c>
      <c r="AS58" s="33">
        <v>-10.799999999999999</v>
      </c>
      <c r="AT58" s="33">
        <v>-5.5733333333333341</v>
      </c>
      <c r="AZ58" s="33">
        <v>5</v>
      </c>
      <c r="BA58" s="33">
        <v>99</v>
      </c>
      <c r="BB58" s="33">
        <v>50</v>
      </c>
      <c r="BG58" s="13"/>
      <c r="BH58" s="13"/>
      <c r="BP58" s="36" cm="1">
        <f t="array" ref="BP58:BV59">TRANSPOSE(_xlfn.ANCHORARRAY(W73)-W49:X55)</f>
        <v>21.599999999999998</v>
      </c>
      <c r="BQ58">
        <v>21</v>
      </c>
      <c r="BR58">
        <v>21</v>
      </c>
      <c r="BS58">
        <v>0</v>
      </c>
      <c r="BT58">
        <v>0</v>
      </c>
      <c r="BU58">
        <v>0</v>
      </c>
      <c r="BV58">
        <v>0</v>
      </c>
    </row>
    <row r="59" spans="1:74" x14ac:dyDescent="0.2">
      <c r="A59" s="3" t="s">
        <v>1</v>
      </c>
      <c r="B59" s="3" t="s">
        <v>6</v>
      </c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K59" s="33">
        <v>1.8</v>
      </c>
      <c r="AL59" s="33">
        <v>0</v>
      </c>
      <c r="AM59" s="33">
        <v>16.2</v>
      </c>
      <c r="AN59" s="33">
        <v>6.8970000000000002</v>
      </c>
      <c r="AO59" s="33">
        <v>9</v>
      </c>
      <c r="AP59" s="33">
        <v>3.4833333333333334</v>
      </c>
      <c r="AQ59" s="33">
        <v>10.799999999999999</v>
      </c>
      <c r="AR59" s="33">
        <v>5.5733333333333341</v>
      </c>
      <c r="AS59" s="33">
        <v>-10.799999999999999</v>
      </c>
      <c r="AT59" s="33">
        <v>-5.5733333333333341</v>
      </c>
      <c r="AZ59" s="33">
        <v>5</v>
      </c>
      <c r="BA59" s="33">
        <v>99</v>
      </c>
      <c r="BB59" s="33">
        <v>50</v>
      </c>
      <c r="BH59" s="13"/>
      <c r="BP59">
        <v>0</v>
      </c>
      <c r="BQ59">
        <v>0</v>
      </c>
      <c r="BR59">
        <v>0</v>
      </c>
      <c r="BS59">
        <v>30</v>
      </c>
      <c r="BT59">
        <v>30</v>
      </c>
      <c r="BU59">
        <v>30</v>
      </c>
      <c r="BV59">
        <v>30</v>
      </c>
    </row>
    <row r="60" spans="1:74" x14ac:dyDescent="0.2">
      <c r="A60" s="3" t="s">
        <v>2</v>
      </c>
      <c r="B60" s="3" t="s">
        <v>4</v>
      </c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K60" s="33">
        <v>1.8</v>
      </c>
      <c r="AL60" s="33">
        <v>0</v>
      </c>
      <c r="AM60" s="33">
        <v>16.2</v>
      </c>
      <c r="AN60" s="33">
        <v>6.8970000000000002</v>
      </c>
      <c r="AO60" s="33">
        <v>9</v>
      </c>
      <c r="AP60" s="33">
        <v>3.4833333333333334</v>
      </c>
      <c r="AQ60" s="33">
        <v>10.799999999999999</v>
      </c>
      <c r="AR60" s="33">
        <v>5.5733333333333341</v>
      </c>
      <c r="AS60" s="33">
        <v>-10.799999999999999</v>
      </c>
      <c r="AT60" s="33">
        <v>-5.5733333333333341</v>
      </c>
      <c r="AZ60" s="33">
        <v>5</v>
      </c>
      <c r="BA60" s="33">
        <v>99</v>
      </c>
      <c r="BB60" s="33">
        <v>50</v>
      </c>
      <c r="BH60" s="13"/>
    </row>
    <row r="61" spans="1:74" x14ac:dyDescent="0.2">
      <c r="A61" s="3" t="s">
        <v>2</v>
      </c>
      <c r="B61" s="3" t="s">
        <v>5</v>
      </c>
      <c r="J61" s="57" t="s">
        <v>138</v>
      </c>
      <c r="K61" s="57"/>
      <c r="L61" s="57"/>
      <c r="M61" s="57"/>
      <c r="N61" s="57"/>
      <c r="O61" s="57"/>
      <c r="P61" s="57"/>
      <c r="Q61" s="57"/>
      <c r="R61" s="57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K61" s="33">
        <v>1.8</v>
      </c>
      <c r="AL61" s="33">
        <v>0</v>
      </c>
      <c r="AM61" s="33">
        <v>16.2</v>
      </c>
      <c r="AN61" s="33">
        <v>6.8970000000000002</v>
      </c>
      <c r="AO61" s="33">
        <v>9</v>
      </c>
      <c r="AP61" s="33">
        <v>3.4833333333333334</v>
      </c>
      <c r="AQ61" s="33">
        <v>10.799999999999999</v>
      </c>
      <c r="AR61" s="33">
        <v>5.5733333333333341</v>
      </c>
      <c r="AS61" s="33">
        <v>-10.799999999999999</v>
      </c>
      <c r="AT61" s="33">
        <v>-5.5733333333333341</v>
      </c>
      <c r="AZ61" s="33">
        <v>5</v>
      </c>
      <c r="BA61" s="33">
        <v>99</v>
      </c>
      <c r="BB61" s="33">
        <v>50</v>
      </c>
      <c r="BH61" s="13"/>
    </row>
    <row r="62" spans="1:74" x14ac:dyDescent="0.2">
      <c r="A62" s="3" t="s">
        <v>2</v>
      </c>
      <c r="B62" s="3" t="s">
        <v>6</v>
      </c>
      <c r="C62" s="3"/>
      <c r="D62" s="3"/>
      <c r="E62" s="3"/>
      <c r="F62" s="3"/>
      <c r="G62" s="3"/>
      <c r="H62" s="10"/>
      <c r="I62" t="s">
        <v>1</v>
      </c>
      <c r="J62" t="s">
        <v>2</v>
      </c>
      <c r="K62" t="s">
        <v>140</v>
      </c>
      <c r="L62" s="3"/>
      <c r="M62" s="3"/>
      <c r="N62" s="3"/>
      <c r="O62" s="3"/>
      <c r="P62" s="3"/>
      <c r="Q62" s="3"/>
      <c r="R62" s="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K62" s="34">
        <v>1.8</v>
      </c>
      <c r="AL62" s="33">
        <v>0</v>
      </c>
      <c r="AM62" s="34">
        <v>16.2</v>
      </c>
      <c r="AN62" s="34">
        <v>6.8970000000000002</v>
      </c>
      <c r="AO62" s="34">
        <v>9</v>
      </c>
      <c r="AP62" s="34">
        <v>3.4833333333333334</v>
      </c>
      <c r="AQ62" s="34">
        <v>10.799999999999999</v>
      </c>
      <c r="AR62" s="34">
        <v>5.5733333333333341</v>
      </c>
      <c r="AS62" s="34">
        <v>-10.799999999999999</v>
      </c>
      <c r="AT62" s="34">
        <v>-5.5733333333333341</v>
      </c>
      <c r="AW62" s="13"/>
      <c r="AX62" s="13"/>
      <c r="AZ62" s="33">
        <v>5</v>
      </c>
      <c r="BA62" s="33">
        <v>99</v>
      </c>
      <c r="BB62" s="33">
        <v>50</v>
      </c>
      <c r="BH62" s="13"/>
      <c r="BO62" s="13"/>
      <c r="BP62" s="13"/>
    </row>
    <row r="63" spans="1:74" x14ac:dyDescent="0.2">
      <c r="A63" s="3" t="s">
        <v>140</v>
      </c>
      <c r="B63" s="3" t="s">
        <v>141</v>
      </c>
      <c r="C63" s="3"/>
      <c r="D63" s="3"/>
      <c r="E63" s="3"/>
      <c r="F63" s="3"/>
      <c r="G63" s="3"/>
      <c r="H63" s="10"/>
      <c r="I63" s="14">
        <v>190</v>
      </c>
      <c r="J63" s="56"/>
      <c r="K63" s="56"/>
      <c r="L63" s="3"/>
      <c r="M63" s="3"/>
      <c r="N63" s="3"/>
      <c r="O63" s="3"/>
      <c r="P63" s="3"/>
      <c r="Q63" s="3"/>
      <c r="R63" s="3"/>
      <c r="AQ63">
        <v>0</v>
      </c>
      <c r="AR63">
        <v>0</v>
      </c>
      <c r="AS63">
        <v>-10.799999999999999</v>
      </c>
      <c r="AT63">
        <v>-5.5733333333333341</v>
      </c>
      <c r="AW63" s="13"/>
      <c r="AX63" s="13"/>
      <c r="BH63" s="13"/>
      <c r="BO63" s="13"/>
      <c r="BP63" s="13"/>
    </row>
    <row r="64" spans="1:74" x14ac:dyDescent="0.2">
      <c r="I64" s="13"/>
      <c r="J64" s="13"/>
      <c r="AK64" s="11" t="s">
        <v>97</v>
      </c>
      <c r="BH64" s="13"/>
    </row>
    <row r="65" spans="1:68" x14ac:dyDescent="0.2">
      <c r="A65" s="3" t="s">
        <v>1</v>
      </c>
      <c r="B65" s="3" t="s">
        <v>4</v>
      </c>
      <c r="C65" s="3"/>
      <c r="D65" s="3"/>
      <c r="E65" s="3"/>
      <c r="F65" s="3"/>
      <c r="G65" s="3"/>
      <c r="H65" s="10"/>
      <c r="I65" s="13"/>
      <c r="J65" s="13"/>
      <c r="L65" s="3"/>
      <c r="M65" s="3"/>
      <c r="N65" s="3"/>
      <c r="O65" s="3"/>
      <c r="P65" s="3"/>
      <c r="Q65" s="3"/>
      <c r="R65" s="3"/>
      <c r="W65" s="14">
        <f>3.6/5</f>
        <v>0.72</v>
      </c>
      <c r="X65" s="14">
        <v>0</v>
      </c>
      <c r="AK65" s="33" cm="1">
        <f t="array" ref="AK65:AV71">MMULT(AK41:AV47,_xlfn.MUNIT(12)*AK87:AV87)</f>
        <v>0.9</v>
      </c>
      <c r="AL65" s="34">
        <v>10.7</v>
      </c>
      <c r="AM65" s="34">
        <v>30</v>
      </c>
      <c r="AN65" s="34">
        <v>100</v>
      </c>
      <c r="AO65" s="34">
        <v>0</v>
      </c>
      <c r="AP65" s="34">
        <v>11</v>
      </c>
      <c r="AQ65" s="34">
        <v>58</v>
      </c>
      <c r="AR65" s="34">
        <v>3.5</v>
      </c>
      <c r="AS65" s="34">
        <v>22</v>
      </c>
      <c r="AT65" s="34">
        <v>60</v>
      </c>
      <c r="AU65" s="34">
        <v>199</v>
      </c>
      <c r="AV65" s="34">
        <v>160</v>
      </c>
      <c r="BO65" s="13"/>
      <c r="BP65" s="13"/>
    </row>
    <row r="66" spans="1:68" x14ac:dyDescent="0.2">
      <c r="A66" s="3" t="s">
        <v>1</v>
      </c>
      <c r="B66" s="3" t="s">
        <v>5</v>
      </c>
      <c r="C66" s="3"/>
      <c r="D66" s="3"/>
      <c r="E66" s="3"/>
      <c r="F66" s="3"/>
      <c r="G66" s="3"/>
      <c r="H66" s="10"/>
      <c r="I66" t="s">
        <v>139</v>
      </c>
      <c r="L66" s="3"/>
      <c r="M66" s="3"/>
      <c r="N66" s="3"/>
      <c r="O66" s="3"/>
      <c r="P66" s="3"/>
      <c r="Q66" s="3"/>
      <c r="R66" s="3"/>
      <c r="W66" s="14">
        <v>0.7</v>
      </c>
      <c r="X66" s="14">
        <v>0</v>
      </c>
      <c r="AK66" s="34">
        <v>1.8</v>
      </c>
      <c r="AL66" s="34">
        <v>10.7</v>
      </c>
      <c r="AM66" s="34">
        <v>30</v>
      </c>
      <c r="AN66" s="34">
        <v>100</v>
      </c>
      <c r="AO66" s="34">
        <v>0</v>
      </c>
      <c r="AP66" s="34">
        <v>11</v>
      </c>
      <c r="AQ66" s="34">
        <v>58</v>
      </c>
      <c r="AR66" s="34">
        <v>0</v>
      </c>
      <c r="AS66" s="34">
        <v>22</v>
      </c>
      <c r="AT66" s="34">
        <v>60</v>
      </c>
      <c r="AU66" s="34">
        <v>199</v>
      </c>
      <c r="AV66" s="34">
        <v>160</v>
      </c>
      <c r="BO66" s="13"/>
      <c r="BP66" s="13"/>
    </row>
    <row r="67" spans="1:68" x14ac:dyDescent="0.2">
      <c r="A67" s="3" t="s">
        <v>1</v>
      </c>
      <c r="B67" s="3" t="s">
        <v>6</v>
      </c>
      <c r="C67" s="3"/>
      <c r="D67" s="3"/>
      <c r="E67" s="3"/>
      <c r="F67" s="3"/>
      <c r="G67" s="3"/>
      <c r="H67" s="10"/>
      <c r="I67" s="12">
        <v>1</v>
      </c>
      <c r="J67" s="12">
        <v>0</v>
      </c>
      <c r="K67" s="12">
        <v>0</v>
      </c>
      <c r="L67" s="3"/>
      <c r="M67" s="3"/>
      <c r="N67" s="3"/>
      <c r="O67" s="3"/>
      <c r="P67" s="3"/>
      <c r="Q67" s="3"/>
      <c r="R67" s="3"/>
      <c r="W67" s="14">
        <v>0.7</v>
      </c>
      <c r="X67" s="14">
        <v>0</v>
      </c>
      <c r="AK67" s="34">
        <v>0.9</v>
      </c>
      <c r="AL67" s="34">
        <v>10.7</v>
      </c>
      <c r="AM67" s="34">
        <v>30</v>
      </c>
      <c r="AN67" s="34">
        <v>100</v>
      </c>
      <c r="AO67" s="34">
        <v>0</v>
      </c>
      <c r="AP67" s="34">
        <v>11</v>
      </c>
      <c r="AQ67" s="34">
        <v>58</v>
      </c>
      <c r="AR67" s="34">
        <v>3.5</v>
      </c>
      <c r="AS67" s="34">
        <v>22</v>
      </c>
      <c r="AT67" s="34">
        <v>60</v>
      </c>
      <c r="AU67" s="34">
        <v>199</v>
      </c>
      <c r="AV67" s="34">
        <v>160</v>
      </c>
      <c r="BN67" s="11"/>
      <c r="BO67" s="13"/>
      <c r="BP67" s="13"/>
    </row>
    <row r="68" spans="1:68" x14ac:dyDescent="0.2">
      <c r="A68" s="3" t="s">
        <v>2</v>
      </c>
      <c r="B68" s="3" t="s">
        <v>4</v>
      </c>
      <c r="C68" s="3"/>
      <c r="D68" s="3"/>
      <c r="E68" s="3"/>
      <c r="F68" s="3"/>
      <c r="G68" s="3"/>
      <c r="H68" s="10"/>
      <c r="I68" s="12"/>
      <c r="J68" s="12"/>
      <c r="K68" s="12"/>
      <c r="L68" s="3"/>
      <c r="M68" s="3"/>
      <c r="N68" s="3"/>
      <c r="O68" s="3"/>
      <c r="P68" s="3"/>
      <c r="Q68" s="3"/>
      <c r="R68" s="3"/>
      <c r="W68" s="14">
        <v>0</v>
      </c>
      <c r="X68" s="14">
        <v>1</v>
      </c>
      <c r="AK68" s="34">
        <v>1.8</v>
      </c>
      <c r="AL68" s="34">
        <v>10.7</v>
      </c>
      <c r="AM68" s="34">
        <v>30</v>
      </c>
      <c r="AN68" s="34">
        <v>100</v>
      </c>
      <c r="AO68" s="34">
        <v>0</v>
      </c>
      <c r="AP68" s="34">
        <v>11</v>
      </c>
      <c r="AQ68" s="34">
        <v>58</v>
      </c>
      <c r="AR68" s="34">
        <v>3.5</v>
      </c>
      <c r="AS68" s="34">
        <v>22</v>
      </c>
      <c r="AT68" s="34">
        <v>60</v>
      </c>
      <c r="AU68" s="34">
        <v>199</v>
      </c>
      <c r="AV68" s="34">
        <v>160</v>
      </c>
      <c r="BO68" s="13"/>
      <c r="BP68" s="13"/>
    </row>
    <row r="69" spans="1:68" x14ac:dyDescent="0.2">
      <c r="A69" s="3" t="s">
        <v>2</v>
      </c>
      <c r="B69" s="3" t="s">
        <v>5</v>
      </c>
      <c r="C69" s="3"/>
      <c r="D69" s="3"/>
      <c r="E69" s="3"/>
      <c r="F69" s="3"/>
      <c r="G69" s="3"/>
      <c r="H69" s="10"/>
      <c r="I69" s="12"/>
      <c r="J69" s="12"/>
      <c r="K69" s="12"/>
      <c r="L69" s="3"/>
      <c r="M69" s="3"/>
      <c r="N69" s="3"/>
      <c r="O69" s="3"/>
      <c r="P69" s="3"/>
      <c r="Q69" s="3"/>
      <c r="R69" s="3"/>
      <c r="W69" s="14">
        <v>0</v>
      </c>
      <c r="X69" s="14">
        <v>1</v>
      </c>
      <c r="AK69" s="34">
        <v>2.6999999999999997</v>
      </c>
      <c r="AL69" s="34">
        <v>10.7</v>
      </c>
      <c r="AM69" s="34">
        <v>30</v>
      </c>
      <c r="AN69" s="34">
        <v>100</v>
      </c>
      <c r="AO69" s="34">
        <v>0</v>
      </c>
      <c r="AP69" s="34">
        <v>11</v>
      </c>
      <c r="AQ69" s="34">
        <v>58</v>
      </c>
      <c r="AR69" s="34">
        <v>0</v>
      </c>
      <c r="AS69" s="34">
        <v>22</v>
      </c>
      <c r="AT69" s="34">
        <v>60</v>
      </c>
      <c r="AU69" s="34">
        <v>199</v>
      </c>
      <c r="AV69" s="34">
        <v>160</v>
      </c>
      <c r="BI69" s="13"/>
      <c r="BJ69" s="13"/>
      <c r="BK69" s="13"/>
      <c r="BM69" s="13"/>
      <c r="BN69" s="13"/>
      <c r="BO69" s="13"/>
      <c r="BP69" s="13"/>
    </row>
    <row r="70" spans="1:68" x14ac:dyDescent="0.2">
      <c r="A70" s="3" t="s">
        <v>2</v>
      </c>
      <c r="B70" s="3" t="s">
        <v>6</v>
      </c>
      <c r="C70" s="3"/>
      <c r="D70" s="3"/>
      <c r="E70" s="3"/>
      <c r="F70" s="3"/>
      <c r="G70" s="3"/>
      <c r="H70" s="10"/>
      <c r="I70" s="12"/>
      <c r="J70" s="12"/>
      <c r="K70" s="12"/>
      <c r="L70" s="3"/>
      <c r="M70" s="3"/>
      <c r="N70" s="3"/>
      <c r="O70" s="3"/>
      <c r="P70" s="3"/>
      <c r="Q70" s="3"/>
      <c r="R70" s="3"/>
      <c r="W70" s="14">
        <v>0</v>
      </c>
      <c r="X70" s="14">
        <v>1</v>
      </c>
      <c r="AK70" s="34">
        <v>1.8</v>
      </c>
      <c r="AL70" s="34">
        <v>10.7</v>
      </c>
      <c r="AM70" s="34">
        <v>30</v>
      </c>
      <c r="AN70" s="34">
        <v>100</v>
      </c>
      <c r="AO70" s="34">
        <v>0</v>
      </c>
      <c r="AP70" s="34">
        <v>11</v>
      </c>
      <c r="AQ70" s="34">
        <v>58</v>
      </c>
      <c r="AR70" s="34">
        <v>3.5</v>
      </c>
      <c r="AS70" s="34">
        <v>22</v>
      </c>
      <c r="AT70" s="34">
        <v>60</v>
      </c>
      <c r="AU70" s="34">
        <v>199</v>
      </c>
      <c r="AV70" s="34">
        <v>160</v>
      </c>
      <c r="BI70" s="13"/>
      <c r="BJ70" s="13"/>
      <c r="BK70" s="13"/>
      <c r="BM70" s="13"/>
      <c r="BN70" s="13"/>
      <c r="BO70" s="13"/>
      <c r="BP70" s="13"/>
    </row>
    <row r="71" spans="1:68" x14ac:dyDescent="0.2">
      <c r="A71" s="3" t="s">
        <v>140</v>
      </c>
      <c r="B71" s="3" t="s">
        <v>141</v>
      </c>
      <c r="C71" s="3"/>
      <c r="D71" s="3"/>
      <c r="E71" s="3"/>
      <c r="F71" s="3"/>
      <c r="G71" s="3"/>
      <c r="H71" s="10"/>
      <c r="I71" s="12"/>
      <c r="J71" s="12"/>
      <c r="K71" s="12"/>
      <c r="L71" s="3"/>
      <c r="M71" s="3"/>
      <c r="N71" s="3"/>
      <c r="O71" s="3"/>
      <c r="P71" s="3"/>
      <c r="Q71" s="3"/>
      <c r="R71" s="3"/>
      <c r="W71" s="14">
        <v>0</v>
      </c>
      <c r="X71" s="14">
        <v>1</v>
      </c>
      <c r="AK71" s="34">
        <v>0</v>
      </c>
      <c r="AL71" s="34">
        <v>10.7</v>
      </c>
      <c r="AM71" s="34">
        <v>30</v>
      </c>
      <c r="AN71" s="34">
        <v>100</v>
      </c>
      <c r="AO71" s="34">
        <v>0</v>
      </c>
      <c r="AP71" s="34">
        <v>11</v>
      </c>
      <c r="AQ71" s="34">
        <v>58</v>
      </c>
      <c r="AR71" s="34">
        <v>0</v>
      </c>
      <c r="AS71" s="34">
        <v>0</v>
      </c>
      <c r="AT71" s="34">
        <v>0</v>
      </c>
      <c r="AU71" s="34">
        <v>0</v>
      </c>
      <c r="AV71" s="34">
        <v>0</v>
      </c>
      <c r="BI71" s="13"/>
      <c r="BJ71" s="13"/>
      <c r="BK71" s="13"/>
      <c r="BM71" s="13"/>
      <c r="BN71" s="13"/>
      <c r="BO71" s="13"/>
      <c r="BP71" s="13"/>
    </row>
    <row r="72" spans="1:68" x14ac:dyDescent="0.2">
      <c r="D72" s="3"/>
      <c r="E72" s="3"/>
      <c r="F72" s="3"/>
      <c r="G72" s="3"/>
      <c r="H72" s="10"/>
      <c r="I72" s="12"/>
      <c r="J72" s="12"/>
      <c r="K72" s="12"/>
      <c r="L72" s="3"/>
      <c r="M72" s="3"/>
      <c r="N72" s="3"/>
      <c r="O72" s="3"/>
      <c r="P72" s="3"/>
      <c r="Q72" s="3"/>
      <c r="R72" s="3"/>
      <c r="S72" s="11" t="s">
        <v>147</v>
      </c>
      <c r="AK72" t="s">
        <v>88</v>
      </c>
      <c r="BN72" s="13"/>
      <c r="BO72" s="13"/>
      <c r="BP72" s="13"/>
    </row>
    <row r="73" spans="1:68" x14ac:dyDescent="0.2">
      <c r="A73" s="3" t="s">
        <v>1</v>
      </c>
      <c r="B73" s="3" t="s">
        <v>4</v>
      </c>
      <c r="C73" s="3"/>
      <c r="D73" s="3"/>
      <c r="E73" s="3"/>
      <c r="F73" s="3"/>
      <c r="G73" s="3"/>
      <c r="H73" s="10"/>
      <c r="I73" s="12"/>
      <c r="J73" s="12"/>
      <c r="K73" s="12"/>
      <c r="L73" s="3"/>
      <c r="M73" s="3"/>
      <c r="N73" s="3"/>
      <c r="O73" s="3"/>
      <c r="P73" s="3"/>
      <c r="Q73" s="3"/>
      <c r="R73" s="3"/>
      <c r="W73" s="59" cm="1">
        <f t="array" ref="W73:X79">W65:X71*W87:X87</f>
        <v>21.599999999999998</v>
      </c>
      <c r="X73" s="34">
        <v>0</v>
      </c>
      <c r="AK73" s="40" cm="1">
        <f t="array" ref="AK73:AX73">MMULT(S49:AI49,AK19:AX35)</f>
        <v>0.81999</v>
      </c>
      <c r="AL73" s="24">
        <v>0</v>
      </c>
      <c r="AM73" s="24">
        <v>0</v>
      </c>
      <c r="AN73" s="24">
        <v>0</v>
      </c>
      <c r="AO73" s="24">
        <v>0</v>
      </c>
      <c r="AP73" s="24">
        <v>0</v>
      </c>
      <c r="AQ73" s="24">
        <v>0</v>
      </c>
      <c r="AR73" s="24">
        <v>0</v>
      </c>
      <c r="AS73" s="24">
        <v>0</v>
      </c>
      <c r="AT73" s="24">
        <v>0</v>
      </c>
      <c r="AU73" s="24">
        <v>0</v>
      </c>
      <c r="AV73" s="24">
        <v>0</v>
      </c>
      <c r="AW73" s="24">
        <v>-0.44748321391624352</v>
      </c>
      <c r="AX73" s="25">
        <v>0.26138472766841492</v>
      </c>
      <c r="BO73" s="13"/>
      <c r="BP73" s="13"/>
    </row>
    <row r="74" spans="1:68" x14ac:dyDescent="0.2">
      <c r="A74" s="3" t="s">
        <v>1</v>
      </c>
      <c r="B74" s="3" t="s">
        <v>5</v>
      </c>
      <c r="C74" s="3"/>
      <c r="D74" s="3"/>
      <c r="E74" s="3"/>
      <c r="F74" s="3"/>
      <c r="G74" s="3"/>
      <c r="H74" s="10"/>
      <c r="I74" s="3"/>
      <c r="J74" s="3"/>
      <c r="K74" s="3"/>
      <c r="L74" s="3"/>
      <c r="M74" s="3"/>
      <c r="N74" s="3"/>
      <c r="O74" s="3"/>
      <c r="P74" s="3"/>
      <c r="Q74" s="3"/>
      <c r="R74" s="3"/>
      <c r="W74" s="34">
        <v>21</v>
      </c>
      <c r="X74" s="34">
        <v>0</v>
      </c>
      <c r="AK74" s="26"/>
      <c r="AX74" s="27"/>
      <c r="BO74" s="13"/>
      <c r="BP74" s="13"/>
    </row>
    <row r="75" spans="1:68" x14ac:dyDescent="0.2">
      <c r="A75" s="3" t="s">
        <v>1</v>
      </c>
      <c r="B75" s="3" t="s">
        <v>6</v>
      </c>
      <c r="C75" s="3"/>
      <c r="D75" s="3"/>
      <c r="E75" s="3"/>
      <c r="F75" s="3"/>
      <c r="G75" s="3"/>
      <c r="H75" s="10"/>
      <c r="I75" s="3"/>
      <c r="J75" s="3"/>
      <c r="K75" s="3"/>
      <c r="L75" s="3"/>
      <c r="M75" s="3"/>
      <c r="N75" s="3"/>
      <c r="O75" s="3"/>
      <c r="P75" s="3"/>
      <c r="Q75" s="3"/>
      <c r="R75" s="3"/>
      <c r="W75" s="34">
        <v>21</v>
      </c>
      <c r="X75" s="34">
        <v>0</v>
      </c>
      <c r="AK75" s="26"/>
      <c r="AX75" s="27"/>
      <c r="BO75" s="13"/>
      <c r="BP75" s="13"/>
    </row>
    <row r="76" spans="1:68" x14ac:dyDescent="0.2">
      <c r="A76" s="3" t="s">
        <v>2</v>
      </c>
      <c r="B76" s="3" t="s">
        <v>4</v>
      </c>
      <c r="C76" s="3"/>
      <c r="D76" s="3"/>
      <c r="E76" s="3"/>
      <c r="F76" s="3"/>
      <c r="G76" s="3"/>
      <c r="H76" s="10"/>
      <c r="I76" s="3"/>
      <c r="J76" s="3"/>
      <c r="K76" s="3"/>
      <c r="L76" s="3"/>
      <c r="M76" s="3"/>
      <c r="N76" s="3"/>
      <c r="O76" s="3"/>
      <c r="P76" s="3"/>
      <c r="Q76" s="3"/>
      <c r="R76" s="3"/>
      <c r="W76" s="34">
        <v>0</v>
      </c>
      <c r="X76" s="34">
        <v>30</v>
      </c>
      <c r="AK76" s="26"/>
      <c r="AX76" s="27"/>
      <c r="BO76" s="13"/>
      <c r="BP76" s="13"/>
    </row>
    <row r="77" spans="1:68" x14ac:dyDescent="0.2">
      <c r="A77" s="3" t="s">
        <v>2</v>
      </c>
      <c r="B77" s="3" t="s">
        <v>5</v>
      </c>
      <c r="C77" s="3"/>
      <c r="D77" s="3"/>
      <c r="E77" s="3"/>
      <c r="F77" s="3"/>
      <c r="G77" s="3"/>
      <c r="H77" s="10"/>
      <c r="I77" s="3"/>
      <c r="J77" s="3"/>
      <c r="K77" s="3"/>
      <c r="L77" s="3"/>
      <c r="M77" s="3"/>
      <c r="N77" s="3"/>
      <c r="O77" s="3"/>
      <c r="P77" s="3"/>
      <c r="Q77" s="3"/>
      <c r="R77" s="3"/>
      <c r="W77" s="34">
        <v>0</v>
      </c>
      <c r="X77" s="34">
        <v>30</v>
      </c>
      <c r="AK77" s="26"/>
      <c r="AX77" s="27"/>
    </row>
    <row r="78" spans="1:68" x14ac:dyDescent="0.2">
      <c r="A78" s="3" t="s">
        <v>2</v>
      </c>
      <c r="B78" s="3" t="s">
        <v>6</v>
      </c>
      <c r="C78" s="3"/>
      <c r="D78" s="3"/>
      <c r="E78" s="3"/>
      <c r="F78" s="3"/>
      <c r="G78" s="3"/>
      <c r="H78" s="10"/>
      <c r="I78" s="3"/>
      <c r="J78" s="3"/>
      <c r="K78" s="3"/>
      <c r="L78" s="3"/>
      <c r="M78" s="3"/>
      <c r="N78" s="3"/>
      <c r="O78" s="3"/>
      <c r="P78" s="3"/>
      <c r="Q78" s="3"/>
      <c r="R78" s="3"/>
      <c r="W78" s="34">
        <v>0</v>
      </c>
      <c r="X78" s="34">
        <v>30</v>
      </c>
      <c r="AK78" s="28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29"/>
    </row>
    <row r="79" spans="1:68" x14ac:dyDescent="0.2">
      <c r="A79" s="3" t="s">
        <v>140</v>
      </c>
      <c r="B79" s="3" t="s">
        <v>141</v>
      </c>
      <c r="C79" s="3"/>
      <c r="D79" s="3"/>
      <c r="E79" s="3"/>
      <c r="F79" s="3"/>
      <c r="G79" s="3"/>
      <c r="H79" s="10"/>
      <c r="I79" s="3"/>
      <c r="J79" s="3"/>
      <c r="K79" s="3"/>
      <c r="L79" s="3"/>
      <c r="M79" s="3"/>
      <c r="N79" s="3"/>
      <c r="O79" s="3"/>
      <c r="P79" s="3"/>
      <c r="Q79" s="3"/>
      <c r="R79" s="3"/>
      <c r="W79">
        <v>0</v>
      </c>
      <c r="X79">
        <v>30</v>
      </c>
      <c r="AK79" s="28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29"/>
    </row>
    <row r="80" spans="1:68" x14ac:dyDescent="0.2">
      <c r="A80" s="3"/>
      <c r="B80" s="3"/>
      <c r="C80" s="3"/>
      <c r="D80" s="3"/>
      <c r="E80" s="3"/>
      <c r="F80" s="3"/>
      <c r="G80" s="3"/>
      <c r="H80" s="10" t="s">
        <v>199</v>
      </c>
      <c r="I80" s="3"/>
      <c r="J80" s="3" t="s">
        <v>198</v>
      </c>
      <c r="K80" s="3"/>
      <c r="L80" s="3"/>
      <c r="M80" s="3"/>
      <c r="N80" s="3"/>
      <c r="O80" s="3"/>
      <c r="P80" s="3"/>
      <c r="Q80" s="3"/>
      <c r="R80" s="3"/>
      <c r="AK80" t="s">
        <v>195</v>
      </c>
    </row>
    <row r="81" spans="1:50" x14ac:dyDescent="0.2">
      <c r="A81" s="3"/>
      <c r="B81" s="3"/>
      <c r="C81" s="3"/>
      <c r="D81" s="3"/>
      <c r="E81" s="3"/>
      <c r="F81" s="3"/>
      <c r="G81" s="3"/>
      <c r="H81" s="65">
        <v>0</v>
      </c>
      <c r="I81" s="3"/>
      <c r="J81" s="3">
        <f>1/(1+$J$13)^H81</f>
        <v>1</v>
      </c>
      <c r="K81" s="3"/>
      <c r="L81" s="3"/>
      <c r="M81" s="3"/>
      <c r="N81" s="3"/>
      <c r="O81" s="3"/>
      <c r="P81" s="3"/>
      <c r="Q81" s="3"/>
      <c r="R81" s="3"/>
      <c r="AK81" s="16">
        <v>1</v>
      </c>
      <c r="AL81" s="16">
        <v>0.5</v>
      </c>
      <c r="AM81" s="16">
        <v>5</v>
      </c>
      <c r="AN81" s="16">
        <v>1</v>
      </c>
      <c r="AO81" s="16">
        <v>3</v>
      </c>
      <c r="AP81" s="16">
        <v>3</v>
      </c>
      <c r="AQ81" s="16">
        <v>0</v>
      </c>
      <c r="AR81" s="16">
        <v>7</v>
      </c>
      <c r="AS81" s="16">
        <v>0</v>
      </c>
      <c r="AT81" s="16">
        <v>0</v>
      </c>
      <c r="AU81" s="16">
        <v>0</v>
      </c>
      <c r="AV81" s="16">
        <v>160</v>
      </c>
      <c r="AW81" s="16">
        <v>3</v>
      </c>
      <c r="AX81" s="16">
        <v>5</v>
      </c>
    </row>
    <row r="82" spans="1:50" x14ac:dyDescent="0.2">
      <c r="A82" s="3"/>
      <c r="B82" s="3"/>
      <c r="C82" s="3"/>
      <c r="D82" s="3"/>
      <c r="E82" s="3"/>
      <c r="F82" s="3"/>
      <c r="G82" s="3"/>
      <c r="H82" s="65">
        <v>1</v>
      </c>
      <c r="I82" s="3"/>
      <c r="J82" s="3">
        <f>1/(1+$J$13)^H82</f>
        <v>0.95923261390887293</v>
      </c>
      <c r="K82" s="3"/>
      <c r="L82" s="3"/>
      <c r="M82" s="3"/>
      <c r="N82" s="3"/>
      <c r="O82" s="3"/>
      <c r="P82" s="3"/>
      <c r="Q82" s="3"/>
      <c r="R82" s="3"/>
      <c r="AK82" t="s">
        <v>196</v>
      </c>
    </row>
    <row r="83" spans="1:50" x14ac:dyDescent="0.2">
      <c r="A83" s="3"/>
      <c r="B83" s="3"/>
      <c r="C83" s="3"/>
      <c r="D83" s="3"/>
      <c r="E83" s="3"/>
      <c r="F83" s="3"/>
      <c r="G83" s="3"/>
      <c r="H83" s="65">
        <v>2</v>
      </c>
      <c r="I83" s="3"/>
      <c r="J83" s="3">
        <f t="shared" ref="J83:J90" si="0">1/(1+$J$13)^H83</f>
        <v>0.92012720758644884</v>
      </c>
      <c r="K83" s="3"/>
      <c r="L83" s="3"/>
      <c r="M83" s="3"/>
      <c r="N83" s="3"/>
      <c r="O83" s="3"/>
      <c r="P83" s="3"/>
      <c r="Q83" s="3"/>
      <c r="R83" s="3"/>
      <c r="AK83" s="22">
        <v>0</v>
      </c>
      <c r="AL83" s="22">
        <v>3.4</v>
      </c>
      <c r="AM83" s="22">
        <v>0</v>
      </c>
      <c r="AN83" s="22">
        <v>0</v>
      </c>
      <c r="AO83" s="22">
        <v>0</v>
      </c>
      <c r="AP83" s="22">
        <v>2</v>
      </c>
      <c r="AQ83" s="22">
        <v>0</v>
      </c>
      <c r="AR83" s="22">
        <v>0</v>
      </c>
      <c r="AS83" s="22">
        <v>0</v>
      </c>
      <c r="AT83" s="22">
        <v>0</v>
      </c>
      <c r="AU83" s="22">
        <v>0</v>
      </c>
      <c r="AV83" s="22">
        <v>0</v>
      </c>
      <c r="AW83" s="22">
        <v>0</v>
      </c>
      <c r="AX83" s="22">
        <v>0</v>
      </c>
    </row>
    <row r="84" spans="1:50" x14ac:dyDescent="0.2">
      <c r="D84" s="3"/>
      <c r="E84" s="3"/>
      <c r="F84" s="3"/>
      <c r="G84" s="3"/>
      <c r="H84" s="65">
        <v>3</v>
      </c>
      <c r="I84" s="3"/>
      <c r="J84" s="3">
        <f t="shared" si="0"/>
        <v>0.88261602646182147</v>
      </c>
      <c r="K84" s="3"/>
      <c r="L84" s="3"/>
      <c r="M84" s="3"/>
      <c r="N84" s="3"/>
      <c r="O84" s="3"/>
      <c r="P84" s="3"/>
      <c r="Q84" s="3"/>
      <c r="R84" s="3"/>
      <c r="AK84" s="11" t="s">
        <v>90</v>
      </c>
    </row>
    <row r="85" spans="1:50" x14ac:dyDescent="0.2">
      <c r="A85" s="3"/>
      <c r="B85" s="3"/>
      <c r="C85" s="3"/>
      <c r="D85" s="3"/>
      <c r="E85" s="3"/>
      <c r="F85" s="3"/>
      <c r="G85" s="3"/>
      <c r="H85" s="65">
        <v>4</v>
      </c>
      <c r="I85" s="3"/>
      <c r="J85" s="3">
        <f t="shared" si="0"/>
        <v>0.84663407814083602</v>
      </c>
      <c r="K85" s="3"/>
      <c r="L85" s="3"/>
      <c r="M85" s="3"/>
      <c r="N85" s="3"/>
      <c r="O85" s="3"/>
      <c r="P85" s="3"/>
      <c r="Q85" s="3"/>
      <c r="R85" s="3"/>
      <c r="AK85" s="34" cm="1">
        <f t="array" ref="AK85:AX85">AK83:AX83*AK81:AX81</f>
        <v>0</v>
      </c>
      <c r="AL85" s="34">
        <v>1.7</v>
      </c>
      <c r="AM85" s="34">
        <v>0</v>
      </c>
      <c r="AN85" s="34">
        <v>0</v>
      </c>
      <c r="AO85" s="34">
        <v>0</v>
      </c>
      <c r="AP85" s="34">
        <v>6</v>
      </c>
      <c r="AQ85" s="34">
        <v>0</v>
      </c>
      <c r="AR85" s="34">
        <v>0</v>
      </c>
      <c r="AS85" s="34">
        <v>0</v>
      </c>
      <c r="AT85" s="34">
        <v>0</v>
      </c>
      <c r="AU85" s="34">
        <v>0</v>
      </c>
      <c r="AV85" s="34">
        <v>0</v>
      </c>
      <c r="AW85" s="34">
        <v>0</v>
      </c>
      <c r="AX85" s="34">
        <v>0</v>
      </c>
    </row>
    <row r="86" spans="1:50" x14ac:dyDescent="0.2">
      <c r="A86" s="3"/>
      <c r="B86" s="3"/>
      <c r="C86" s="3"/>
      <c r="D86" s="3"/>
      <c r="E86" s="3"/>
      <c r="F86" s="3"/>
      <c r="G86" s="3"/>
      <c r="H86" s="65">
        <v>5</v>
      </c>
      <c r="I86" s="3"/>
      <c r="J86" s="3">
        <f t="shared" si="0"/>
        <v>0.81211901979936307</v>
      </c>
      <c r="K86" s="3"/>
      <c r="L86" s="3"/>
      <c r="M86" s="3"/>
      <c r="N86" s="3"/>
      <c r="O86" s="3"/>
      <c r="P86" s="3"/>
      <c r="Q86" s="3"/>
      <c r="R86" s="3"/>
      <c r="S86" s="11" t="s">
        <v>149</v>
      </c>
      <c r="AK86" s="11" t="s">
        <v>70</v>
      </c>
    </row>
    <row r="87" spans="1:50" x14ac:dyDescent="0.2">
      <c r="A87" s="3"/>
      <c r="B87" s="3"/>
      <c r="C87" s="3"/>
      <c r="D87" s="3"/>
      <c r="E87" s="3"/>
      <c r="F87" s="3"/>
      <c r="G87" s="3"/>
      <c r="H87" s="65">
        <v>6</v>
      </c>
      <c r="I87" s="3"/>
      <c r="J87" s="3">
        <f t="shared" si="0"/>
        <v>0.7790110501672548</v>
      </c>
      <c r="K87" s="3"/>
      <c r="L87" s="3"/>
      <c r="M87" s="3"/>
      <c r="N87" s="3"/>
      <c r="O87" s="3"/>
      <c r="P87" s="3"/>
      <c r="Q87" s="3"/>
      <c r="R87" s="3"/>
      <c r="S87" s="34" cm="1">
        <f t="array" ref="S87:AI87">MMULT(_xlfn.ANCHORARRAY(AK87),TRANSPOSE(AK19:AX35))</f>
        <v>9</v>
      </c>
      <c r="T87" s="34">
        <v>10.7</v>
      </c>
      <c r="U87" s="34">
        <v>10.7</v>
      </c>
      <c r="V87" s="34">
        <v>18</v>
      </c>
      <c r="W87" s="34">
        <v>30</v>
      </c>
      <c r="X87" s="34">
        <v>30</v>
      </c>
      <c r="Y87" s="34">
        <v>6.9666666666666668</v>
      </c>
      <c r="Z87" s="34">
        <v>100</v>
      </c>
      <c r="AA87" s="34">
        <v>0</v>
      </c>
      <c r="AB87" s="34">
        <v>11</v>
      </c>
      <c r="AC87" s="34">
        <v>58</v>
      </c>
      <c r="AD87" s="34">
        <v>3.5</v>
      </c>
      <c r="AE87" s="34">
        <v>82</v>
      </c>
      <c r="AF87" s="34">
        <v>82</v>
      </c>
      <c r="AG87" s="34">
        <v>100</v>
      </c>
      <c r="AH87" s="34">
        <v>160</v>
      </c>
      <c r="AI87" s="34">
        <v>160</v>
      </c>
      <c r="AK87" s="35" cm="1">
        <f t="array" ref="AK87:AX87">(_xlfn.ANCHORARRAY(AK85)+AK39:AX39)</f>
        <v>9</v>
      </c>
      <c r="AL87" s="35">
        <v>10.7</v>
      </c>
      <c r="AM87" s="35">
        <v>30</v>
      </c>
      <c r="AN87" s="35">
        <v>100</v>
      </c>
      <c r="AO87" s="35">
        <v>0</v>
      </c>
      <c r="AP87" s="35">
        <v>11</v>
      </c>
      <c r="AQ87" s="41">
        <v>58</v>
      </c>
      <c r="AR87" s="35">
        <v>3.5</v>
      </c>
      <c r="AS87" s="35">
        <v>22</v>
      </c>
      <c r="AT87" s="35">
        <v>60</v>
      </c>
      <c r="AU87" s="35">
        <v>100</v>
      </c>
      <c r="AV87" s="35">
        <v>160</v>
      </c>
      <c r="AW87" s="35">
        <v>18</v>
      </c>
      <c r="AX87" s="35">
        <v>6.9666666666666668</v>
      </c>
    </row>
    <row r="88" spans="1:50" x14ac:dyDescent="0.2">
      <c r="A88" s="3"/>
      <c r="B88" s="3"/>
      <c r="C88" s="3"/>
      <c r="D88" s="3"/>
      <c r="E88" s="3"/>
      <c r="F88" s="3"/>
      <c r="G88" s="3"/>
      <c r="H88" s="65">
        <v>7</v>
      </c>
      <c r="I88" s="3"/>
      <c r="J88" s="3">
        <f t="shared" si="0"/>
        <v>0.74725280591583187</v>
      </c>
      <c r="K88" s="3"/>
      <c r="L88" s="3"/>
      <c r="M88" s="3"/>
      <c r="N88" s="3"/>
      <c r="O88" s="3"/>
      <c r="P88" s="3"/>
      <c r="Q88" s="3"/>
      <c r="R88" s="3"/>
      <c r="AK88" t="s">
        <v>200</v>
      </c>
    </row>
    <row r="89" spans="1:50" x14ac:dyDescent="0.2">
      <c r="A89" s="3"/>
      <c r="B89" s="3"/>
      <c r="C89" s="3"/>
      <c r="D89" s="3"/>
      <c r="E89" s="3"/>
      <c r="F89" s="3"/>
      <c r="G89" s="3"/>
      <c r="H89" s="65">
        <v>8</v>
      </c>
      <c r="I89" s="3"/>
      <c r="J89" s="3">
        <f t="shared" si="0"/>
        <v>0.71678926226938311</v>
      </c>
      <c r="K89" s="3"/>
      <c r="L89" s="3"/>
      <c r="M89" s="3"/>
      <c r="N89" s="3"/>
      <c r="O89" s="3"/>
      <c r="P89" s="3"/>
      <c r="Q89" s="3"/>
      <c r="R89" s="3"/>
      <c r="AK89" s="66">
        <v>25</v>
      </c>
      <c r="AL89" s="66">
        <v>0</v>
      </c>
      <c r="AM89" s="66">
        <v>0</v>
      </c>
      <c r="AN89" s="66">
        <v>0</v>
      </c>
      <c r="AO89" s="66">
        <v>0</v>
      </c>
      <c r="AP89" s="66">
        <v>0</v>
      </c>
      <c r="AQ89" s="66">
        <v>0</v>
      </c>
      <c r="AR89" s="66">
        <v>0</v>
      </c>
      <c r="AS89" s="66">
        <v>0</v>
      </c>
      <c r="AT89" s="66">
        <v>0</v>
      </c>
      <c r="AU89" s="66">
        <v>0</v>
      </c>
      <c r="AV89" s="66">
        <v>0</v>
      </c>
      <c r="AW89" s="66">
        <v>0</v>
      </c>
      <c r="AX89" s="66">
        <v>0</v>
      </c>
    </row>
    <row r="90" spans="1:50" x14ac:dyDescent="0.2">
      <c r="A90" s="3"/>
      <c r="B90" s="3"/>
      <c r="C90" s="3"/>
      <c r="D90" s="3"/>
      <c r="E90" s="3"/>
      <c r="F90" s="3"/>
      <c r="G90" s="3"/>
      <c r="H90" s="65">
        <v>9</v>
      </c>
      <c r="I90" s="3"/>
      <c r="J90" s="3">
        <f t="shared" si="0"/>
        <v>0.68756763766847306</v>
      </c>
      <c r="K90" s="3"/>
      <c r="L90" s="3"/>
      <c r="M90" s="3"/>
      <c r="N90" s="3"/>
      <c r="O90" s="3"/>
      <c r="P90" s="3"/>
      <c r="Q90" s="3"/>
      <c r="R90" s="3"/>
      <c r="AK90" t="s">
        <v>201</v>
      </c>
    </row>
    <row r="91" spans="1:50" x14ac:dyDescent="0.2">
      <c r="AK91" s="66">
        <v>200</v>
      </c>
      <c r="AL91" s="66">
        <v>0</v>
      </c>
      <c r="AM91" s="66">
        <v>0</v>
      </c>
      <c r="AN91" s="66">
        <v>0</v>
      </c>
      <c r="AO91" s="66">
        <v>0</v>
      </c>
      <c r="AP91" s="66">
        <v>0</v>
      </c>
      <c r="AQ91" s="66">
        <v>170</v>
      </c>
      <c r="AR91" s="66">
        <v>0</v>
      </c>
      <c r="AS91" s="66">
        <v>0</v>
      </c>
      <c r="AT91" s="66">
        <v>0</v>
      </c>
      <c r="AU91" s="66">
        <v>0</v>
      </c>
      <c r="AV91" s="66">
        <v>0</v>
      </c>
      <c r="AW91" s="66">
        <v>0</v>
      </c>
      <c r="AX91" s="66">
        <v>0</v>
      </c>
    </row>
    <row r="92" spans="1:50" x14ac:dyDescent="0.2">
      <c r="AK92" t="s">
        <v>202</v>
      </c>
    </row>
    <row r="93" spans="1:50" x14ac:dyDescent="0.2">
      <c r="AK93" s="67">
        <v>0</v>
      </c>
      <c r="AL93" s="67">
        <v>0</v>
      </c>
      <c r="AM93" s="67">
        <v>0</v>
      </c>
      <c r="AN93" s="67">
        <v>0</v>
      </c>
      <c r="AO93" s="67">
        <v>0</v>
      </c>
      <c r="AP93" s="67">
        <v>0</v>
      </c>
      <c r="AQ93" s="67">
        <v>0</v>
      </c>
      <c r="AR93" s="67">
        <v>0</v>
      </c>
      <c r="AS93" s="67">
        <v>0</v>
      </c>
      <c r="AT93" s="67">
        <v>0</v>
      </c>
      <c r="AU93" s="67">
        <v>0</v>
      </c>
      <c r="AV93" s="67">
        <v>0</v>
      </c>
      <c r="AW93" s="67">
        <v>0</v>
      </c>
      <c r="AX93" s="67">
        <v>0</v>
      </c>
    </row>
    <row r="95" spans="1:50" x14ac:dyDescent="0.2">
      <c r="AK95" t="s">
        <v>205</v>
      </c>
    </row>
    <row r="96" spans="1:50" x14ac:dyDescent="0.2">
      <c r="AK96" s="34" cm="1">
        <f t="array" ref="AK96:AX96">_xlfn.ANCHORARRAY(AK87)*AK89:AX89+AK91:AX91*AK93:AX93</f>
        <v>225</v>
      </c>
      <c r="AL96" s="34">
        <v>0</v>
      </c>
      <c r="AM96" s="34">
        <v>0</v>
      </c>
      <c r="AN96" s="34">
        <v>0</v>
      </c>
      <c r="AO96" s="34">
        <v>0</v>
      </c>
      <c r="AP96" s="34">
        <v>0</v>
      </c>
      <c r="AQ96" s="34">
        <v>0</v>
      </c>
      <c r="AR96" s="34">
        <v>0</v>
      </c>
      <c r="AS96" s="34">
        <v>0</v>
      </c>
      <c r="AT96" s="34">
        <v>0</v>
      </c>
      <c r="AU96" s="34">
        <v>0</v>
      </c>
      <c r="AV96" s="34">
        <v>0</v>
      </c>
      <c r="AW96" s="34">
        <v>0</v>
      </c>
      <c r="AX96" s="34">
        <v>0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873B-F535-EC4E-9ADC-61FBBDBE59B1}">
  <dimension ref="A1:CX121"/>
  <sheetViews>
    <sheetView workbookViewId="0">
      <pane xSplit="2" topLeftCell="S1" activePane="topRight" state="frozen"/>
      <selection pane="topRight" activeCell="K12" sqref="K12"/>
    </sheetView>
  </sheetViews>
  <sheetFormatPr baseColWidth="10" defaultRowHeight="16" x14ac:dyDescent="0.2"/>
  <cols>
    <col min="1" max="1" width="8.5" customWidth="1"/>
    <col min="2" max="2" width="6.33203125" customWidth="1"/>
    <col min="3" max="3" width="6.1640625" customWidth="1"/>
    <col min="4" max="4" width="5.1640625" customWidth="1"/>
    <col min="5" max="5" width="5.6640625" customWidth="1"/>
    <col min="6" max="6" width="5.83203125" customWidth="1"/>
    <col min="7" max="7" width="20.33203125" bestFit="1" customWidth="1"/>
    <col min="8" max="8" width="5.33203125" style="27" customWidth="1"/>
    <col min="9" max="9" width="3" customWidth="1"/>
    <col min="18" max="18" width="5.83203125" customWidth="1"/>
    <col min="36" max="36" width="3.83203125" customWidth="1"/>
    <col min="51" max="51" width="5" customWidth="1"/>
    <col min="52" max="102" width="5.83203125" customWidth="1"/>
  </cols>
  <sheetData>
    <row r="1" spans="1:102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AZ1" s="3" t="s">
        <v>165</v>
      </c>
      <c r="BA1" s="3" t="s">
        <v>165</v>
      </c>
      <c r="BB1" s="3" t="s">
        <v>165</v>
      </c>
      <c r="BC1" s="3" t="s">
        <v>165</v>
      </c>
      <c r="BD1" s="3" t="s">
        <v>165</v>
      </c>
      <c r="BE1" s="3" t="s">
        <v>165</v>
      </c>
      <c r="BF1" s="3" t="s">
        <v>165</v>
      </c>
      <c r="BG1" s="3" t="s">
        <v>165</v>
      </c>
      <c r="BH1" s="3" t="s">
        <v>165</v>
      </c>
      <c r="BI1" s="3" t="s">
        <v>165</v>
      </c>
      <c r="BJ1" s="3" t="s">
        <v>165</v>
      </c>
      <c r="BK1" s="3" t="s">
        <v>165</v>
      </c>
      <c r="BL1" s="3" t="s">
        <v>165</v>
      </c>
      <c r="BM1" s="3" t="s">
        <v>165</v>
      </c>
      <c r="BN1" s="3" t="s">
        <v>165</v>
      </c>
      <c r="BO1" s="3" t="s">
        <v>165</v>
      </c>
      <c r="BP1" s="3" t="s">
        <v>165</v>
      </c>
      <c r="BQ1" s="3" t="s">
        <v>165</v>
      </c>
      <c r="BR1" s="3" t="s">
        <v>165</v>
      </c>
      <c r="BS1" s="3" t="s">
        <v>165</v>
      </c>
      <c r="BT1" s="3" t="s">
        <v>165</v>
      </c>
      <c r="BU1" s="3" t="s">
        <v>165</v>
      </c>
      <c r="BV1" s="3" t="s">
        <v>165</v>
      </c>
      <c r="BW1" s="3" t="s">
        <v>165</v>
      </c>
      <c r="BX1" s="3" t="s">
        <v>140</v>
      </c>
      <c r="BY1" s="3"/>
      <c r="BZ1" s="3" t="s">
        <v>165</v>
      </c>
      <c r="CA1" s="3" t="s">
        <v>165</v>
      </c>
      <c r="CB1" s="3" t="s">
        <v>165</v>
      </c>
      <c r="CC1" s="3" t="s">
        <v>165</v>
      </c>
      <c r="CD1" s="3" t="s">
        <v>165</v>
      </c>
      <c r="CE1" s="3" t="s">
        <v>165</v>
      </c>
      <c r="CF1" s="3" t="s">
        <v>165</v>
      </c>
      <c r="CG1" s="3" t="s">
        <v>165</v>
      </c>
      <c r="CH1" s="3" t="s">
        <v>165</v>
      </c>
      <c r="CI1" s="3" t="s">
        <v>165</v>
      </c>
      <c r="CJ1" s="3" t="s">
        <v>165</v>
      </c>
      <c r="CK1" s="3" t="s">
        <v>165</v>
      </c>
      <c r="CL1" s="3" t="s">
        <v>165</v>
      </c>
      <c r="CM1" s="3" t="s">
        <v>165</v>
      </c>
      <c r="CN1" s="3" t="s">
        <v>165</v>
      </c>
      <c r="CO1" s="3" t="s">
        <v>165</v>
      </c>
      <c r="CP1" s="3" t="s">
        <v>165</v>
      </c>
      <c r="CQ1" s="3" t="s">
        <v>165</v>
      </c>
      <c r="CR1" s="3" t="s">
        <v>165</v>
      </c>
      <c r="CS1" s="3" t="s">
        <v>165</v>
      </c>
      <c r="CT1" s="3" t="s">
        <v>165</v>
      </c>
      <c r="CU1" s="3" t="s">
        <v>165</v>
      </c>
      <c r="CV1" s="3" t="s">
        <v>165</v>
      </c>
      <c r="CW1" s="3" t="s">
        <v>165</v>
      </c>
      <c r="CX1" s="3" t="s">
        <v>140</v>
      </c>
    </row>
    <row r="2" spans="1:102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AZ2" s="3" t="s">
        <v>4</v>
      </c>
      <c r="BA2" s="3" t="s">
        <v>5</v>
      </c>
      <c r="BB2" s="3" t="s">
        <v>6</v>
      </c>
      <c r="BC2" s="3" t="s">
        <v>166</v>
      </c>
      <c r="BD2" s="3" t="s">
        <v>167</v>
      </c>
      <c r="BE2" s="3" t="s">
        <v>168</v>
      </c>
      <c r="BF2" s="3" t="s">
        <v>169</v>
      </c>
      <c r="BG2" s="3" t="s">
        <v>170</v>
      </c>
      <c r="BH2" s="3" t="s">
        <v>171</v>
      </c>
      <c r="BI2" s="3" t="s">
        <v>172</v>
      </c>
      <c r="BJ2" s="3" t="s">
        <v>173</v>
      </c>
      <c r="BK2" s="3" t="s">
        <v>174</v>
      </c>
      <c r="BL2" s="3" t="s">
        <v>175</v>
      </c>
      <c r="BM2" s="3" t="s">
        <v>176</v>
      </c>
      <c r="BN2" s="3" t="s">
        <v>177</v>
      </c>
      <c r="BO2" s="3" t="s">
        <v>178</v>
      </c>
      <c r="BP2" s="3" t="s">
        <v>179</v>
      </c>
      <c r="BQ2" s="3" t="s">
        <v>180</v>
      </c>
      <c r="BR2" s="3" t="s">
        <v>181</v>
      </c>
      <c r="BS2" s="3" t="s">
        <v>182</v>
      </c>
      <c r="BT2" s="3" t="s">
        <v>183</v>
      </c>
      <c r="BU2" s="3" t="s">
        <v>184</v>
      </c>
      <c r="BV2" s="3" t="s">
        <v>185</v>
      </c>
      <c r="BW2" s="3" t="s">
        <v>186</v>
      </c>
      <c r="BX2" s="3" t="s">
        <v>141</v>
      </c>
      <c r="BY2" s="3"/>
      <c r="BZ2" s="3" t="s">
        <v>4</v>
      </c>
      <c r="CA2" s="3" t="s">
        <v>5</v>
      </c>
      <c r="CB2" s="3" t="s">
        <v>6</v>
      </c>
      <c r="CC2" s="3" t="s">
        <v>166</v>
      </c>
      <c r="CD2" s="3" t="s">
        <v>167</v>
      </c>
      <c r="CE2" s="3" t="s">
        <v>168</v>
      </c>
      <c r="CF2" s="3" t="s">
        <v>169</v>
      </c>
      <c r="CG2" s="3" t="s">
        <v>170</v>
      </c>
      <c r="CH2" s="3" t="s">
        <v>171</v>
      </c>
      <c r="CI2" s="3" t="s">
        <v>172</v>
      </c>
      <c r="CJ2" s="3" t="s">
        <v>173</v>
      </c>
      <c r="CK2" s="3" t="s">
        <v>174</v>
      </c>
      <c r="CL2" s="3" t="s">
        <v>175</v>
      </c>
      <c r="CM2" s="3" t="s">
        <v>176</v>
      </c>
      <c r="CN2" s="3" t="s">
        <v>177</v>
      </c>
      <c r="CO2" s="3" t="s">
        <v>178</v>
      </c>
      <c r="CP2" s="3" t="s">
        <v>179</v>
      </c>
      <c r="CQ2" s="3" t="s">
        <v>180</v>
      </c>
      <c r="CR2" s="3" t="s">
        <v>181</v>
      </c>
      <c r="CS2" s="3" t="s">
        <v>182</v>
      </c>
      <c r="CT2" s="3" t="s">
        <v>183</v>
      </c>
      <c r="CU2" s="3" t="s">
        <v>184</v>
      </c>
      <c r="CV2" s="3" t="s">
        <v>185</v>
      </c>
      <c r="CW2" s="3" t="s">
        <v>186</v>
      </c>
      <c r="CX2" s="3" t="s">
        <v>141</v>
      </c>
    </row>
    <row r="3" spans="1:102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J3" s="3" t="s">
        <v>30</v>
      </c>
      <c r="K3" s="3" t="s">
        <v>32</v>
      </c>
      <c r="L3" s="3" t="s">
        <v>34</v>
      </c>
      <c r="M3" s="3" t="s">
        <v>36</v>
      </c>
      <c r="N3" s="3" t="s">
        <v>37</v>
      </c>
      <c r="O3" s="3" t="s">
        <v>39</v>
      </c>
      <c r="P3" s="3" t="s">
        <v>137</v>
      </c>
      <c r="Q3" s="3" t="s">
        <v>108</v>
      </c>
      <c r="R3" s="1"/>
      <c r="BH3" s="3"/>
      <c r="BI3" s="3"/>
      <c r="BJ3" s="3"/>
      <c r="BK3" s="3"/>
      <c r="BL3" s="3"/>
      <c r="BM3" s="3"/>
      <c r="BN3" s="3"/>
      <c r="BO3" s="3"/>
      <c r="BP3" s="3"/>
      <c r="BS3" s="3"/>
      <c r="BT3" s="3"/>
      <c r="BU3" s="3"/>
      <c r="BV3" s="3"/>
      <c r="BW3" s="3"/>
      <c r="BX3" s="3"/>
      <c r="BY3" s="3"/>
      <c r="CA3" s="3"/>
      <c r="CB3" s="3"/>
      <c r="CC3" s="3"/>
      <c r="CD3" s="3"/>
      <c r="CE3" s="3"/>
      <c r="CF3" s="3"/>
    </row>
    <row r="4" spans="1:102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AK4" s="5" t="s">
        <v>9</v>
      </c>
      <c r="AR4" s="53" t="s">
        <v>121</v>
      </c>
      <c r="AS4" s="39"/>
      <c r="AT4" s="39"/>
      <c r="AU4" s="39"/>
      <c r="AW4" s="39" t="s">
        <v>10</v>
      </c>
      <c r="AX4" s="39"/>
    </row>
    <row r="5" spans="1:102" x14ac:dyDescent="0.2">
      <c r="A5" s="1"/>
      <c r="B5" s="1"/>
      <c r="C5" s="1"/>
      <c r="D5" s="1"/>
      <c r="E5" s="1" t="s">
        <v>11</v>
      </c>
      <c r="F5" s="1"/>
      <c r="G5" s="1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3"/>
      <c r="AK5" t="s">
        <v>80</v>
      </c>
      <c r="AL5" t="s">
        <v>81</v>
      </c>
      <c r="AM5" t="s">
        <v>82</v>
      </c>
      <c r="AN5" t="s">
        <v>83</v>
      </c>
      <c r="AO5" t="s">
        <v>84</v>
      </c>
      <c r="AP5" t="s">
        <v>85</v>
      </c>
      <c r="AQ5" t="s">
        <v>86</v>
      </c>
      <c r="AR5" t="s">
        <v>103</v>
      </c>
      <c r="AS5" t="s">
        <v>151</v>
      </c>
      <c r="AT5" t="s">
        <v>152</v>
      </c>
      <c r="AU5" t="s">
        <v>122</v>
      </c>
      <c r="AV5" t="s">
        <v>157</v>
      </c>
      <c r="AW5" t="s">
        <v>98</v>
      </c>
      <c r="AX5" t="s">
        <v>103</v>
      </c>
      <c r="AY5" s="3"/>
      <c r="AZ5" s="3"/>
      <c r="BA5" s="3"/>
      <c r="BB5" s="3"/>
      <c r="BC5" s="3"/>
      <c r="BD5" s="3"/>
      <c r="BE5" s="3"/>
      <c r="BF5" s="3"/>
      <c r="BG5" s="3"/>
    </row>
    <row r="6" spans="1:102" x14ac:dyDescent="0.2">
      <c r="A6" s="1"/>
      <c r="B6" s="1"/>
      <c r="C6" s="1"/>
      <c r="D6" s="1"/>
      <c r="E6" s="1"/>
      <c r="F6" s="1" t="s">
        <v>20</v>
      </c>
      <c r="G6" s="1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4" t="s">
        <v>71</v>
      </c>
      <c r="T6" s="4" t="s">
        <v>72</v>
      </c>
      <c r="U6" s="4" t="s">
        <v>73</v>
      </c>
      <c r="V6" s="4" t="s">
        <v>74</v>
      </c>
      <c r="W6" s="4" t="s">
        <v>144</v>
      </c>
      <c r="X6" s="4" t="s">
        <v>148</v>
      </c>
      <c r="Y6" s="4" t="s">
        <v>75</v>
      </c>
      <c r="Z6" s="4" t="s">
        <v>76</v>
      </c>
      <c r="AA6" s="4" t="s">
        <v>120</v>
      </c>
      <c r="AB6" s="4" t="s">
        <v>77</v>
      </c>
      <c r="AC6" s="4" t="s">
        <v>78</v>
      </c>
      <c r="AD6" s="4" t="s">
        <v>79</v>
      </c>
      <c r="AE6" s="4" t="s">
        <v>159</v>
      </c>
      <c r="AF6" s="4" t="s">
        <v>160</v>
      </c>
      <c r="AG6" s="4" t="s">
        <v>92</v>
      </c>
      <c r="AH6" s="4" t="s">
        <v>102</v>
      </c>
      <c r="AI6" s="4" t="s">
        <v>115</v>
      </c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</row>
    <row r="7" spans="1:102" x14ac:dyDescent="0.2">
      <c r="A7" s="1"/>
      <c r="B7" s="1"/>
      <c r="C7" s="1"/>
      <c r="D7" s="1"/>
      <c r="E7" s="1"/>
      <c r="F7" s="1"/>
      <c r="G7" s="1" t="s">
        <v>24</v>
      </c>
      <c r="H7" s="2"/>
      <c r="I7" s="1"/>
      <c r="J7" s="6" t="s">
        <v>31</v>
      </c>
      <c r="K7" s="6" t="s">
        <v>33</v>
      </c>
      <c r="L7" s="6" t="s">
        <v>35</v>
      </c>
      <c r="M7" s="6" t="s">
        <v>38</v>
      </c>
      <c r="N7" s="6" t="s">
        <v>40</v>
      </c>
      <c r="O7" s="6" t="s">
        <v>109</v>
      </c>
      <c r="P7" s="6" t="s">
        <v>111</v>
      </c>
      <c r="Q7" s="6" t="s">
        <v>113</v>
      </c>
      <c r="R7" s="1"/>
      <c r="S7" s="6" t="s">
        <v>12</v>
      </c>
      <c r="T7" s="6" t="s">
        <v>21</v>
      </c>
      <c r="U7" s="6" t="s">
        <v>22</v>
      </c>
      <c r="V7" s="38" t="s">
        <v>23</v>
      </c>
      <c r="W7" s="58" t="s">
        <v>145</v>
      </c>
      <c r="X7" s="58" t="s">
        <v>146</v>
      </c>
      <c r="Y7" s="38" t="s">
        <v>93</v>
      </c>
      <c r="Z7" s="6" t="s">
        <v>16</v>
      </c>
      <c r="AA7" s="6" t="s">
        <v>17</v>
      </c>
      <c r="AB7" s="6" t="s">
        <v>18</v>
      </c>
      <c r="AC7" s="6" t="s">
        <v>19</v>
      </c>
      <c r="AD7" s="6" t="s">
        <v>116</v>
      </c>
      <c r="AE7" s="6" t="s">
        <v>155</v>
      </c>
      <c r="AF7" s="6" t="s">
        <v>156</v>
      </c>
      <c r="AG7" s="6" t="s">
        <v>117</v>
      </c>
      <c r="AH7" s="6" t="s">
        <v>118</v>
      </c>
      <c r="AI7" s="6" t="s">
        <v>119</v>
      </c>
      <c r="AJ7" s="6"/>
      <c r="AK7" s="6" t="s">
        <v>12</v>
      </c>
      <c r="AL7" s="6" t="s">
        <v>13</v>
      </c>
      <c r="AM7" s="6" t="s">
        <v>15</v>
      </c>
      <c r="AN7" s="6" t="s">
        <v>16</v>
      </c>
      <c r="AO7" s="6" t="s">
        <v>17</v>
      </c>
      <c r="AP7" s="6" t="s">
        <v>18</v>
      </c>
      <c r="AQ7" s="6" t="s">
        <v>19</v>
      </c>
      <c r="AR7" s="50" t="s">
        <v>123</v>
      </c>
      <c r="AS7" s="50" t="s">
        <v>153</v>
      </c>
      <c r="AT7" s="50" t="s">
        <v>154</v>
      </c>
      <c r="AU7" s="50" t="s">
        <v>114</v>
      </c>
      <c r="AV7" s="6" t="s">
        <v>124</v>
      </c>
      <c r="AW7" s="38" t="s">
        <v>14</v>
      </c>
      <c r="AX7" s="38" t="s">
        <v>91</v>
      </c>
      <c r="AY7" s="6"/>
      <c r="AZ7" s="6"/>
      <c r="BA7" s="6"/>
      <c r="BB7" s="6"/>
      <c r="BC7" s="6"/>
      <c r="BD7" s="6"/>
      <c r="BE7" s="6"/>
      <c r="BF7" s="6"/>
      <c r="BG7" s="6"/>
    </row>
    <row r="8" spans="1:102" s="7" customFormat="1" x14ac:dyDescent="0.2">
      <c r="A8" s="8"/>
      <c r="B8" s="8"/>
      <c r="C8" s="8"/>
      <c r="D8" s="8"/>
      <c r="E8" s="8"/>
      <c r="F8" s="8"/>
      <c r="G8" s="8"/>
      <c r="H8" s="52" t="s">
        <v>25</v>
      </c>
      <c r="I8" s="8"/>
      <c r="J8" s="9" t="s">
        <v>26</v>
      </c>
      <c r="K8" s="9" t="s">
        <v>26</v>
      </c>
      <c r="L8" s="9" t="s">
        <v>26</v>
      </c>
      <c r="M8" s="9" t="s">
        <v>26</v>
      </c>
      <c r="N8" s="9" t="s">
        <v>26</v>
      </c>
      <c r="O8" s="9" t="s">
        <v>26</v>
      </c>
      <c r="P8" s="9" t="s">
        <v>112</v>
      </c>
      <c r="Q8" s="9" t="s">
        <v>112</v>
      </c>
      <c r="R8" s="8"/>
      <c r="S8" s="9" t="s">
        <v>26</v>
      </c>
      <c r="T8" s="9" t="s">
        <v>26</v>
      </c>
      <c r="U8" s="9" t="s">
        <v>26</v>
      </c>
      <c r="V8" s="9" t="s">
        <v>26</v>
      </c>
      <c r="W8" s="9" t="s">
        <v>26</v>
      </c>
      <c r="X8" s="9" t="s">
        <v>26</v>
      </c>
      <c r="Y8" s="9" t="s">
        <v>26</v>
      </c>
      <c r="Z8" s="9" t="s">
        <v>26</v>
      </c>
      <c r="AA8" s="9" t="s">
        <v>26</v>
      </c>
      <c r="AB8" s="9" t="s">
        <v>26</v>
      </c>
      <c r="AC8" s="9" t="s">
        <v>193</v>
      </c>
      <c r="AD8" s="9" t="s">
        <v>26</v>
      </c>
      <c r="AE8" s="9" t="s">
        <v>26</v>
      </c>
      <c r="AF8" s="9" t="s">
        <v>26</v>
      </c>
      <c r="AG8" s="9" t="s">
        <v>26</v>
      </c>
      <c r="AH8" s="9" t="s">
        <v>112</v>
      </c>
      <c r="AI8" s="9" t="s">
        <v>112</v>
      </c>
      <c r="AJ8" s="9"/>
      <c r="AK8" s="9" t="s">
        <v>26</v>
      </c>
      <c r="AL8" s="9" t="s">
        <v>26</v>
      </c>
      <c r="AM8" s="9" t="s">
        <v>26</v>
      </c>
      <c r="AN8" s="9" t="s">
        <v>26</v>
      </c>
      <c r="AO8" s="9" t="s">
        <v>26</v>
      </c>
      <c r="AP8" s="9" t="s">
        <v>26</v>
      </c>
      <c r="AQ8" s="9" t="s">
        <v>26</v>
      </c>
      <c r="AR8" s="9" t="s">
        <v>26</v>
      </c>
      <c r="AS8" s="9" t="s">
        <v>26</v>
      </c>
      <c r="AT8" s="9" t="s">
        <v>26</v>
      </c>
      <c r="AU8" s="9" t="s">
        <v>26</v>
      </c>
      <c r="AV8" s="9" t="s">
        <v>112</v>
      </c>
      <c r="AW8" s="9" t="s">
        <v>26</v>
      </c>
      <c r="AX8" s="9" t="s">
        <v>26</v>
      </c>
      <c r="AY8" s="9"/>
      <c r="AZ8" s="9"/>
      <c r="BA8" s="9"/>
      <c r="BB8" s="9"/>
      <c r="BC8" s="9"/>
      <c r="BD8" s="9"/>
      <c r="BE8" s="9"/>
      <c r="BF8" s="9"/>
      <c r="BG8" s="9"/>
    </row>
    <row r="9" spans="1:102" x14ac:dyDescent="0.2">
      <c r="A9" s="3"/>
      <c r="B9" s="3"/>
      <c r="C9" s="3"/>
      <c r="D9" s="3"/>
      <c r="E9" s="3"/>
      <c r="F9" s="3"/>
      <c r="G9" s="3"/>
      <c r="H9" s="10"/>
      <c r="I9" s="3"/>
      <c r="J9" s="3"/>
      <c r="K9" s="3"/>
      <c r="L9" s="3"/>
      <c r="M9" s="3"/>
      <c r="N9" s="3"/>
      <c r="O9" s="3"/>
      <c r="P9" s="3"/>
      <c r="Q9" s="3"/>
      <c r="R9" s="3"/>
      <c r="S9" s="11" t="s">
        <v>27</v>
      </c>
      <c r="AZ9" s="11" t="s">
        <v>142</v>
      </c>
      <c r="BZ9" s="11" t="s">
        <v>28</v>
      </c>
    </row>
    <row r="10" spans="1:102" x14ac:dyDescent="0.2">
      <c r="A10" s="3"/>
      <c r="B10" s="3"/>
      <c r="C10" s="3" t="s">
        <v>30</v>
      </c>
      <c r="D10" s="3"/>
      <c r="E10" s="3"/>
      <c r="F10" s="3"/>
      <c r="G10" s="6" t="s">
        <v>31</v>
      </c>
      <c r="H10" s="10" t="s">
        <v>26</v>
      </c>
      <c r="I10" s="3"/>
      <c r="J10" s="13" t="s">
        <v>43</v>
      </c>
      <c r="K10" s="13" t="s">
        <v>44</v>
      </c>
      <c r="L10" s="30" t="s">
        <v>158</v>
      </c>
      <c r="P10" s="3"/>
      <c r="Q10" s="3"/>
      <c r="R10" s="3"/>
      <c r="S10" s="14">
        <v>0</v>
      </c>
      <c r="T10" s="14">
        <v>0</v>
      </c>
      <c r="U10" s="14">
        <v>0</v>
      </c>
      <c r="V10" s="62">
        <v>1.0000000000000001E-5</v>
      </c>
      <c r="W10" s="62">
        <f>1/3.6</f>
        <v>0.27777777777777779</v>
      </c>
      <c r="X10" s="62">
        <f>1/5</f>
        <v>0.2</v>
      </c>
      <c r="Y10" s="14">
        <v>0</v>
      </c>
      <c r="Z10" s="14">
        <v>0</v>
      </c>
      <c r="AA10" s="62">
        <f>1/0.8</f>
        <v>1.25</v>
      </c>
      <c r="AB10" s="14">
        <v>0</v>
      </c>
      <c r="AC10" s="14">
        <v>0</v>
      </c>
      <c r="AD10" s="14">
        <v>1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Z10" s="22">
        <v>16.495083000000001</v>
      </c>
      <c r="BA10" s="22">
        <v>10.3</v>
      </c>
      <c r="BB10" s="22">
        <v>16.50028</v>
      </c>
      <c r="BC10" s="22">
        <v>13.9</v>
      </c>
      <c r="BD10" s="22">
        <v>8.4</v>
      </c>
      <c r="BE10" s="22">
        <v>14.3</v>
      </c>
      <c r="BF10" s="22">
        <v>12.8</v>
      </c>
      <c r="BG10" s="22">
        <v>12.8</v>
      </c>
      <c r="BH10" s="22">
        <v>12.8</v>
      </c>
      <c r="BI10" s="22">
        <v>12.8</v>
      </c>
      <c r="BJ10" s="22">
        <v>12.8</v>
      </c>
      <c r="BK10" s="22">
        <v>12.8</v>
      </c>
      <c r="BL10" s="22">
        <v>12.8</v>
      </c>
      <c r="BM10" s="22">
        <v>12.8</v>
      </c>
      <c r="BN10" s="22">
        <v>12.8</v>
      </c>
      <c r="BO10" s="22">
        <v>12.8</v>
      </c>
      <c r="BP10" s="22">
        <v>12.8</v>
      </c>
      <c r="BQ10" s="22">
        <v>12.8</v>
      </c>
      <c r="BR10" s="22">
        <v>12.8</v>
      </c>
      <c r="BS10" s="22">
        <v>12.8</v>
      </c>
      <c r="BT10" s="22">
        <v>12.8</v>
      </c>
      <c r="BU10" s="22">
        <v>12.8</v>
      </c>
      <c r="BV10" s="22">
        <v>12.8</v>
      </c>
      <c r="BW10" s="22">
        <v>12.8</v>
      </c>
      <c r="BX10" s="22">
        <v>12.8</v>
      </c>
      <c r="BZ10" s="14">
        <v>10</v>
      </c>
      <c r="CA10" s="14">
        <v>8</v>
      </c>
      <c r="CB10" s="14">
        <v>10</v>
      </c>
      <c r="CC10" s="14">
        <v>10</v>
      </c>
      <c r="CD10" s="14">
        <v>8</v>
      </c>
      <c r="CE10" s="14">
        <v>10</v>
      </c>
    </row>
    <row r="11" spans="1:102" x14ac:dyDescent="0.2">
      <c r="A11" s="3"/>
      <c r="B11" s="3"/>
      <c r="C11" s="3" t="s">
        <v>32</v>
      </c>
      <c r="D11" s="3"/>
      <c r="E11" s="3"/>
      <c r="F11" s="3"/>
      <c r="G11" s="6" t="s">
        <v>33</v>
      </c>
      <c r="H11" s="10" t="s">
        <v>26</v>
      </c>
      <c r="I11" s="3"/>
      <c r="J11" s="31">
        <f>SUM(MMULT(TRANSPOSE(_xlfn.ANCHORARRAY(S67)),J41:K64))</f>
        <v>57.169536300000019</v>
      </c>
      <c r="K11" s="31" cm="1">
        <f t="array" ref="K11">MMULT(AK38:AX38,TRANSPOSE(AK93:AX93))</f>
        <v>3880</v>
      </c>
      <c r="L11" s="32">
        <f>J11+K11</f>
        <v>3937.1695362999999</v>
      </c>
      <c r="P11" s="3"/>
      <c r="Q11" s="3"/>
      <c r="R11" s="3"/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62">
        <v>1.0000000000000001E-5</v>
      </c>
      <c r="Z11" s="15">
        <v>1.2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Z11" s="22">
        <v>7.0010117000000003</v>
      </c>
      <c r="BA11" s="22">
        <v>4.5999999999999996</v>
      </c>
      <c r="BB11" s="22">
        <v>8.0020019999999992</v>
      </c>
      <c r="BC11" s="22">
        <v>1</v>
      </c>
      <c r="BD11" s="22">
        <v>1</v>
      </c>
      <c r="BE11" s="22">
        <v>2</v>
      </c>
      <c r="BF11" s="22">
        <v>2</v>
      </c>
      <c r="BG11" s="22">
        <v>2</v>
      </c>
      <c r="BH11" s="22">
        <v>2</v>
      </c>
      <c r="BI11" s="22">
        <v>2</v>
      </c>
      <c r="BJ11" s="22">
        <v>2</v>
      </c>
      <c r="BK11" s="22">
        <v>2</v>
      </c>
      <c r="BL11" s="22">
        <v>2</v>
      </c>
      <c r="BM11" s="22">
        <v>2</v>
      </c>
      <c r="BN11" s="22">
        <v>2</v>
      </c>
      <c r="BO11" s="22">
        <v>2</v>
      </c>
      <c r="BP11" s="22">
        <v>2</v>
      </c>
      <c r="BQ11" s="22">
        <v>2</v>
      </c>
      <c r="BR11" s="22">
        <v>2</v>
      </c>
      <c r="BS11" s="22">
        <v>2</v>
      </c>
      <c r="BT11" s="22">
        <v>2</v>
      </c>
      <c r="BU11" s="22">
        <v>2</v>
      </c>
      <c r="BV11" s="22">
        <v>2</v>
      </c>
      <c r="BW11" s="22">
        <v>2</v>
      </c>
      <c r="BX11" s="22">
        <v>2</v>
      </c>
      <c r="BZ11" s="14">
        <v>1</v>
      </c>
      <c r="CA11" s="14">
        <v>1</v>
      </c>
      <c r="CB11" s="14">
        <v>2</v>
      </c>
      <c r="CC11" s="14">
        <v>1</v>
      </c>
      <c r="CD11" s="14">
        <v>1</v>
      </c>
      <c r="CE11" s="14">
        <v>2</v>
      </c>
    </row>
    <row r="12" spans="1:102" x14ac:dyDescent="0.2">
      <c r="A12" s="3"/>
      <c r="B12" s="3"/>
      <c r="C12" s="3" t="s">
        <v>34</v>
      </c>
      <c r="D12" s="3"/>
      <c r="E12" s="3"/>
      <c r="F12" s="3"/>
      <c r="G12" s="6" t="s">
        <v>35</v>
      </c>
      <c r="H12" s="10" t="s">
        <v>26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Z12" s="22">
        <v>5</v>
      </c>
      <c r="BA12" s="22">
        <v>3</v>
      </c>
      <c r="BB12" s="22">
        <v>5</v>
      </c>
      <c r="BC12" s="22">
        <v>0</v>
      </c>
      <c r="BD12" s="22">
        <v>0</v>
      </c>
      <c r="BE12" s="22">
        <v>0</v>
      </c>
      <c r="BF12" s="22">
        <v>0</v>
      </c>
      <c r="BG12" s="22">
        <v>0</v>
      </c>
      <c r="BH12" s="22">
        <v>0</v>
      </c>
      <c r="BI12" s="22">
        <v>0</v>
      </c>
      <c r="BJ12" s="22">
        <v>0</v>
      </c>
      <c r="BK12" s="22">
        <v>0</v>
      </c>
      <c r="BL12" s="22">
        <v>0</v>
      </c>
      <c r="BM12" s="22">
        <v>0</v>
      </c>
      <c r="BN12" s="22">
        <v>0</v>
      </c>
      <c r="BO12" s="22">
        <v>0</v>
      </c>
      <c r="BP12" s="22">
        <v>0</v>
      </c>
      <c r="BQ12" s="22">
        <v>0</v>
      </c>
      <c r="BR12" s="22">
        <v>0</v>
      </c>
      <c r="BS12" s="22">
        <v>0</v>
      </c>
      <c r="BT12" s="22">
        <v>0</v>
      </c>
      <c r="BU12" s="22">
        <v>0</v>
      </c>
      <c r="BV12" s="22">
        <v>0</v>
      </c>
      <c r="BW12" s="22">
        <v>0</v>
      </c>
      <c r="BX12" s="22">
        <v>0</v>
      </c>
      <c r="BZ12" s="14">
        <v>5</v>
      </c>
      <c r="CA12" s="14">
        <v>3</v>
      </c>
      <c r="CB12" s="14">
        <v>5</v>
      </c>
      <c r="CC12" s="14">
        <v>0</v>
      </c>
      <c r="CD12" s="14">
        <v>0</v>
      </c>
      <c r="CE12" s="14">
        <v>0</v>
      </c>
    </row>
    <row r="13" spans="1:102" x14ac:dyDescent="0.2">
      <c r="A13" s="3"/>
      <c r="B13" s="3"/>
      <c r="C13" s="3" t="s">
        <v>36</v>
      </c>
      <c r="D13" s="3"/>
      <c r="E13" s="3"/>
      <c r="F13" s="3"/>
      <c r="G13" s="6" t="s">
        <v>38</v>
      </c>
      <c r="H13" s="10" t="s">
        <v>26</v>
      </c>
      <c r="I13" s="3"/>
      <c r="L13" s="57"/>
      <c r="M13" s="3"/>
      <c r="N13" s="3"/>
      <c r="O13" s="3"/>
      <c r="P13" s="3"/>
      <c r="Q13" s="3"/>
      <c r="R13" s="3"/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Z13" s="22">
        <v>0.5</v>
      </c>
      <c r="BA13" s="22">
        <v>1</v>
      </c>
      <c r="BB13" s="22">
        <v>2</v>
      </c>
      <c r="BC13" s="22">
        <v>0.5</v>
      </c>
      <c r="BD13" s="22">
        <v>1</v>
      </c>
      <c r="BE13" s="22">
        <v>2</v>
      </c>
      <c r="BF13" s="22">
        <v>2</v>
      </c>
      <c r="BG13" s="22">
        <v>2</v>
      </c>
      <c r="BH13" s="22">
        <v>2</v>
      </c>
      <c r="BI13" s="22">
        <v>2</v>
      </c>
      <c r="BJ13" s="22">
        <v>2</v>
      </c>
      <c r="BK13" s="22">
        <v>2</v>
      </c>
      <c r="BL13" s="22">
        <v>2</v>
      </c>
      <c r="BM13" s="22">
        <v>2</v>
      </c>
      <c r="BN13" s="22">
        <v>2</v>
      </c>
      <c r="BO13" s="22">
        <v>2</v>
      </c>
      <c r="BP13" s="22">
        <v>2</v>
      </c>
      <c r="BQ13" s="22">
        <v>2</v>
      </c>
      <c r="BR13" s="22">
        <v>2</v>
      </c>
      <c r="BS13" s="22">
        <v>2</v>
      </c>
      <c r="BT13" s="22">
        <v>2</v>
      </c>
      <c r="BU13" s="22">
        <v>2</v>
      </c>
      <c r="BV13" s="22">
        <v>2</v>
      </c>
      <c r="BW13" s="22">
        <v>2</v>
      </c>
      <c r="BX13" s="22">
        <v>2</v>
      </c>
      <c r="BZ13" s="14">
        <v>0.5</v>
      </c>
      <c r="CA13" s="14">
        <v>1</v>
      </c>
      <c r="CB13" s="14">
        <v>2</v>
      </c>
      <c r="CC13" s="14">
        <v>0.5</v>
      </c>
      <c r="CD13" s="14">
        <v>1</v>
      </c>
      <c r="CE13" s="14">
        <v>2</v>
      </c>
    </row>
    <row r="14" spans="1:102" x14ac:dyDescent="0.2">
      <c r="A14" s="3"/>
      <c r="B14" s="3"/>
      <c r="C14" s="3" t="s">
        <v>37</v>
      </c>
      <c r="D14" s="3"/>
      <c r="E14" s="3"/>
      <c r="F14" s="3"/>
      <c r="G14" s="6" t="s">
        <v>40</v>
      </c>
      <c r="H14" s="10" t="s">
        <v>193</v>
      </c>
      <c r="I14" s="3"/>
      <c r="M14" s="3"/>
      <c r="N14" s="3"/>
      <c r="O14" s="3"/>
      <c r="P14" s="3"/>
      <c r="Q14" s="3"/>
      <c r="R14" s="3"/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62">
        <f>1/0.4/10.944</f>
        <v>0.22843567251461985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Z14" s="22">
        <v>0.75</v>
      </c>
      <c r="BA14" s="22">
        <v>1.5</v>
      </c>
      <c r="BB14" s="22">
        <v>3</v>
      </c>
      <c r="BC14" s="22">
        <v>0.75</v>
      </c>
      <c r="BD14" s="22">
        <v>1.5</v>
      </c>
      <c r="BE14" s="22">
        <v>3</v>
      </c>
      <c r="BF14" s="22">
        <v>3</v>
      </c>
      <c r="BG14" s="22">
        <v>3</v>
      </c>
      <c r="BH14" s="22">
        <v>3</v>
      </c>
      <c r="BI14" s="22">
        <v>3</v>
      </c>
      <c r="BJ14" s="22">
        <v>3</v>
      </c>
      <c r="BK14" s="22">
        <v>3</v>
      </c>
      <c r="BL14" s="22">
        <v>3</v>
      </c>
      <c r="BM14" s="22">
        <v>3</v>
      </c>
      <c r="BN14" s="22">
        <v>3</v>
      </c>
      <c r="BO14" s="22">
        <v>3</v>
      </c>
      <c r="BP14" s="22">
        <v>3</v>
      </c>
      <c r="BQ14" s="22">
        <v>3</v>
      </c>
      <c r="BR14" s="22">
        <v>3</v>
      </c>
      <c r="BS14" s="22">
        <v>3</v>
      </c>
      <c r="BT14" s="22">
        <v>3</v>
      </c>
      <c r="BU14" s="22">
        <v>3</v>
      </c>
      <c r="BV14" s="22">
        <v>3</v>
      </c>
      <c r="BW14" s="22">
        <v>3</v>
      </c>
      <c r="BX14" s="22">
        <v>3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0</v>
      </c>
    </row>
    <row r="15" spans="1:102" x14ac:dyDescent="0.2">
      <c r="A15" s="3"/>
      <c r="B15" s="3"/>
      <c r="C15" s="3" t="s">
        <v>39</v>
      </c>
      <c r="D15" s="3"/>
      <c r="E15" s="3"/>
      <c r="F15" s="3"/>
      <c r="G15" s="6" t="s">
        <v>109</v>
      </c>
      <c r="H15" s="10" t="s">
        <v>26</v>
      </c>
      <c r="I15" s="3"/>
      <c r="M15" s="3"/>
      <c r="N15" s="3"/>
      <c r="O15" s="3"/>
      <c r="P15" s="3"/>
      <c r="Q15" s="3"/>
      <c r="R15" s="3"/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51">
        <v>0.14399999999999999</v>
      </c>
      <c r="AI15" s="51">
        <v>0.16400000000000001</v>
      </c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Z15" s="22">
        <v>15</v>
      </c>
      <c r="BA15" s="22">
        <v>0</v>
      </c>
      <c r="BB15" s="22">
        <v>15</v>
      </c>
      <c r="BC15" s="22">
        <v>18.5</v>
      </c>
      <c r="BD15" s="22">
        <v>18.5</v>
      </c>
      <c r="BE15" s="22">
        <v>9</v>
      </c>
      <c r="BF15" s="22">
        <v>0</v>
      </c>
      <c r="BG15" s="22">
        <v>0</v>
      </c>
      <c r="BH15" s="22">
        <v>0</v>
      </c>
      <c r="BI15" s="22">
        <v>0</v>
      </c>
      <c r="BJ15" s="22">
        <v>0</v>
      </c>
      <c r="BK15" s="22">
        <v>0</v>
      </c>
      <c r="BL15" s="22">
        <v>0</v>
      </c>
      <c r="BM15" s="22">
        <v>0</v>
      </c>
      <c r="BN15" s="22">
        <v>0</v>
      </c>
      <c r="BO15" s="22">
        <v>0</v>
      </c>
      <c r="BP15" s="22">
        <v>0</v>
      </c>
      <c r="BQ15" s="22">
        <v>0</v>
      </c>
      <c r="BR15" s="22">
        <v>0</v>
      </c>
      <c r="BS15" s="22">
        <v>0</v>
      </c>
      <c r="BT15" s="22">
        <v>0</v>
      </c>
      <c r="BU15" s="22">
        <v>0</v>
      </c>
      <c r="BV15" s="22">
        <v>0</v>
      </c>
      <c r="BW15" s="22">
        <v>0</v>
      </c>
      <c r="BX15" s="22">
        <v>0</v>
      </c>
      <c r="BZ15" s="14">
        <v>0</v>
      </c>
      <c r="CA15" s="14">
        <v>0</v>
      </c>
      <c r="CB15" s="14">
        <v>0</v>
      </c>
      <c r="CC15" s="14">
        <v>0</v>
      </c>
      <c r="CD15" s="14">
        <v>0</v>
      </c>
      <c r="CE15" s="14">
        <v>0</v>
      </c>
    </row>
    <row r="16" spans="1:102" x14ac:dyDescent="0.2">
      <c r="A16" s="3"/>
      <c r="B16" s="3"/>
      <c r="C16" s="3" t="s">
        <v>137</v>
      </c>
      <c r="D16" s="3"/>
      <c r="E16" s="3"/>
      <c r="F16" s="3"/>
      <c r="G16" s="6" t="s">
        <v>111</v>
      </c>
      <c r="H16" s="10" t="s">
        <v>112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Z16" s="22">
        <v>100</v>
      </c>
      <c r="BA16" s="22">
        <v>0</v>
      </c>
      <c r="BB16" s="22">
        <v>100</v>
      </c>
      <c r="BC16" s="22">
        <v>10</v>
      </c>
      <c r="BD16" s="22">
        <v>10</v>
      </c>
      <c r="BE16" s="22">
        <v>60</v>
      </c>
      <c r="BF16" s="22">
        <v>0</v>
      </c>
      <c r="BG16" s="22">
        <v>0</v>
      </c>
      <c r="BH16" s="22">
        <v>0</v>
      </c>
      <c r="BI16" s="22">
        <v>0</v>
      </c>
      <c r="BJ16" s="22">
        <v>0</v>
      </c>
      <c r="BK16" s="22">
        <v>0</v>
      </c>
      <c r="BL16" s="22">
        <v>0</v>
      </c>
      <c r="BM16" s="22">
        <v>0</v>
      </c>
      <c r="BN16" s="22">
        <v>0</v>
      </c>
      <c r="BO16" s="22">
        <v>0</v>
      </c>
      <c r="BP16" s="22">
        <v>0</v>
      </c>
      <c r="BQ16" s="22">
        <v>0</v>
      </c>
      <c r="BR16" s="22">
        <v>0</v>
      </c>
      <c r="BS16" s="22">
        <v>0</v>
      </c>
      <c r="BT16" s="22">
        <v>0</v>
      </c>
      <c r="BU16" s="22">
        <v>0</v>
      </c>
      <c r="BV16" s="22">
        <v>0</v>
      </c>
      <c r="BW16" s="22">
        <v>0</v>
      </c>
      <c r="BX16" s="22">
        <v>0</v>
      </c>
      <c r="BZ16" s="14">
        <v>100</v>
      </c>
      <c r="CA16" s="14">
        <v>0</v>
      </c>
      <c r="CB16" s="14">
        <v>100</v>
      </c>
      <c r="CC16" s="14">
        <v>10</v>
      </c>
      <c r="CD16" s="14">
        <v>10</v>
      </c>
      <c r="CE16" s="14">
        <v>60</v>
      </c>
    </row>
    <row r="17" spans="1:83" x14ac:dyDescent="0.2">
      <c r="A17" s="3"/>
      <c r="B17" s="3"/>
      <c r="C17" s="3" t="s">
        <v>108</v>
      </c>
      <c r="D17" s="3"/>
      <c r="E17" s="3"/>
      <c r="F17" s="3"/>
      <c r="G17" s="6" t="s">
        <v>113</v>
      </c>
      <c r="H17" s="10" t="s">
        <v>112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Z17" s="22">
        <v>0</v>
      </c>
      <c r="BA17" s="22">
        <v>0</v>
      </c>
      <c r="BB17" s="22">
        <v>0</v>
      </c>
      <c r="BC17" s="22">
        <v>100</v>
      </c>
      <c r="BD17" s="22">
        <v>100</v>
      </c>
      <c r="BE17" s="22">
        <v>0</v>
      </c>
      <c r="BF17" s="22">
        <v>0</v>
      </c>
      <c r="BG17" s="22">
        <v>0</v>
      </c>
      <c r="BH17" s="22">
        <v>0</v>
      </c>
      <c r="BI17" s="22">
        <v>0</v>
      </c>
      <c r="BJ17" s="22">
        <v>0</v>
      </c>
      <c r="BK17" s="22">
        <v>0</v>
      </c>
      <c r="BL17" s="22">
        <v>0</v>
      </c>
      <c r="BM17" s="22">
        <v>0</v>
      </c>
      <c r="BN17" s="22">
        <v>0</v>
      </c>
      <c r="BO17" s="22">
        <v>0</v>
      </c>
      <c r="BP17" s="22">
        <v>0</v>
      </c>
      <c r="BQ17" s="22">
        <v>0</v>
      </c>
      <c r="BR17" s="22">
        <v>0</v>
      </c>
      <c r="BS17" s="22">
        <v>0</v>
      </c>
      <c r="BT17" s="22">
        <v>0</v>
      </c>
      <c r="BU17" s="22">
        <v>0</v>
      </c>
      <c r="BV17" s="22">
        <v>0</v>
      </c>
      <c r="BW17" s="22">
        <v>0</v>
      </c>
      <c r="BX17" s="22">
        <v>0</v>
      </c>
      <c r="BZ17" s="14">
        <v>0</v>
      </c>
      <c r="CA17" s="14">
        <v>0</v>
      </c>
      <c r="CB17" s="14">
        <v>0</v>
      </c>
      <c r="CC17" s="14">
        <v>100</v>
      </c>
      <c r="CD17" s="14">
        <v>100</v>
      </c>
      <c r="CE17" s="14">
        <v>0</v>
      </c>
    </row>
    <row r="18" spans="1:83" x14ac:dyDescent="0.2">
      <c r="A18" s="3"/>
      <c r="B18" s="3"/>
      <c r="C18" s="3"/>
      <c r="D18" s="3"/>
      <c r="E18" s="3"/>
      <c r="F18" s="3"/>
      <c r="G18" s="6"/>
      <c r="H18" s="10"/>
      <c r="I18" s="3"/>
      <c r="J18" s="6" t="s">
        <v>41</v>
      </c>
      <c r="K18" s="3"/>
      <c r="L18" s="3"/>
      <c r="M18" s="3"/>
      <c r="N18" s="3"/>
      <c r="O18" s="3"/>
      <c r="P18" s="3"/>
      <c r="Q18" s="3"/>
      <c r="R18" s="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23" t="s">
        <v>42</v>
      </c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BZ18" s="23" t="s">
        <v>89</v>
      </c>
      <c r="CA18" s="13" t="s">
        <v>99</v>
      </c>
      <c r="CB18" s="13" t="s">
        <v>131</v>
      </c>
      <c r="CC18" s="13"/>
      <c r="CD18" s="54" t="s">
        <v>132</v>
      </c>
      <c r="CE18" s="13"/>
    </row>
    <row r="19" spans="1:83" x14ac:dyDescent="0.2">
      <c r="A19" s="3"/>
      <c r="B19" s="3"/>
      <c r="C19" s="3"/>
      <c r="D19" s="6"/>
      <c r="E19" s="6"/>
      <c r="F19" s="4" t="s">
        <v>71</v>
      </c>
      <c r="G19" s="6" t="s">
        <v>12</v>
      </c>
      <c r="H19" s="10" t="s">
        <v>26</v>
      </c>
      <c r="I19" s="3"/>
      <c r="J19" s="12">
        <v>1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K19" s="12">
        <v>1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BZ19" s="14">
        <v>1</v>
      </c>
      <c r="CA19" s="14">
        <v>0</v>
      </c>
      <c r="CB19" s="14">
        <v>1</v>
      </c>
      <c r="CC19" s="13"/>
      <c r="CD19" s="55">
        <v>0</v>
      </c>
      <c r="CE19" s="13"/>
    </row>
    <row r="20" spans="1:83" x14ac:dyDescent="0.2">
      <c r="A20" s="3"/>
      <c r="B20" s="3"/>
      <c r="C20" s="3"/>
      <c r="D20" s="6"/>
      <c r="E20" s="6"/>
      <c r="F20" s="4" t="s">
        <v>72</v>
      </c>
      <c r="G20" s="6" t="s">
        <v>21</v>
      </c>
      <c r="H20" s="10" t="s">
        <v>26</v>
      </c>
      <c r="I20" s="3"/>
      <c r="J20" s="12">
        <v>1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K20" s="12">
        <v>0</v>
      </c>
      <c r="AL20" s="12">
        <v>1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BZ20" s="14">
        <v>0</v>
      </c>
      <c r="CA20" s="14">
        <v>0</v>
      </c>
      <c r="CB20" s="14">
        <v>1</v>
      </c>
      <c r="CC20" s="13"/>
      <c r="CD20" s="55">
        <v>0</v>
      </c>
      <c r="CE20" s="13"/>
    </row>
    <row r="21" spans="1:83" x14ac:dyDescent="0.2">
      <c r="A21" s="3"/>
      <c r="B21" s="3"/>
      <c r="C21" s="3"/>
      <c r="D21" s="6"/>
      <c r="E21" s="6"/>
      <c r="F21" s="4" t="s">
        <v>73</v>
      </c>
      <c r="G21" s="6" t="s">
        <v>22</v>
      </c>
      <c r="H21" s="10" t="s">
        <v>26</v>
      </c>
      <c r="I21" s="3"/>
      <c r="J21" s="12">
        <v>-1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K21" s="12">
        <v>0</v>
      </c>
      <c r="AL21" s="12">
        <v>1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BZ21" s="14">
        <v>-1</v>
      </c>
      <c r="CA21" s="14">
        <v>0</v>
      </c>
      <c r="CB21" s="14">
        <v>0</v>
      </c>
      <c r="CC21" s="13"/>
      <c r="CD21" s="55">
        <v>0</v>
      </c>
      <c r="CE21" s="13"/>
    </row>
    <row r="22" spans="1:83" x14ac:dyDescent="0.2">
      <c r="A22" s="3"/>
      <c r="B22" s="3"/>
      <c r="C22" s="3"/>
      <c r="D22" s="6"/>
      <c r="E22" s="6"/>
      <c r="F22" s="4" t="s">
        <v>74</v>
      </c>
      <c r="G22" s="6" t="s">
        <v>23</v>
      </c>
      <c r="H22" s="10" t="s">
        <v>26</v>
      </c>
      <c r="I22" s="3"/>
      <c r="J22" s="12">
        <v>1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1</v>
      </c>
      <c r="AX22" s="12">
        <v>0</v>
      </c>
      <c r="BZ22" s="14">
        <v>1</v>
      </c>
      <c r="CA22" s="14">
        <v>0</v>
      </c>
      <c r="CB22" s="14">
        <v>1</v>
      </c>
      <c r="CC22" s="13"/>
      <c r="CD22" s="55">
        <v>0</v>
      </c>
      <c r="CE22" s="13"/>
    </row>
    <row r="23" spans="1:83" x14ac:dyDescent="0.2">
      <c r="A23" s="3"/>
      <c r="B23" s="3"/>
      <c r="C23" s="3"/>
      <c r="D23" s="6"/>
      <c r="E23" s="6"/>
      <c r="F23" s="4" t="s">
        <v>144</v>
      </c>
      <c r="G23" s="6" t="s">
        <v>145</v>
      </c>
      <c r="H23" s="10" t="s">
        <v>26</v>
      </c>
      <c r="I23" s="3"/>
      <c r="J23" s="12">
        <v>0</v>
      </c>
      <c r="K23" s="12">
        <v>1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K23" s="12">
        <v>0</v>
      </c>
      <c r="AL23" s="12">
        <v>0</v>
      </c>
      <c r="AM23" s="12">
        <v>1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BZ23" s="14">
        <v>0</v>
      </c>
      <c r="CA23" s="14">
        <v>1</v>
      </c>
      <c r="CB23" s="14">
        <v>0</v>
      </c>
      <c r="CD23" s="55">
        <v>0</v>
      </c>
    </row>
    <row r="24" spans="1:83" x14ac:dyDescent="0.2">
      <c r="A24" s="3"/>
      <c r="B24" s="3"/>
      <c r="C24" s="3"/>
      <c r="D24" s="6"/>
      <c r="E24" s="6"/>
      <c r="F24" s="4" t="s">
        <v>148</v>
      </c>
      <c r="G24" s="6" t="s">
        <v>146</v>
      </c>
      <c r="H24" s="10" t="s">
        <v>26</v>
      </c>
      <c r="I24" s="3"/>
      <c r="J24" s="12">
        <v>0</v>
      </c>
      <c r="K24" s="12">
        <v>1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K24" s="12">
        <v>0</v>
      </c>
      <c r="AL24" s="12">
        <v>0</v>
      </c>
      <c r="AM24" s="12">
        <v>1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BZ24" s="14">
        <v>0</v>
      </c>
      <c r="CA24" s="14">
        <v>1</v>
      </c>
      <c r="CB24" s="14">
        <v>0</v>
      </c>
      <c r="CD24" s="55">
        <v>0</v>
      </c>
    </row>
    <row r="25" spans="1:83" x14ac:dyDescent="0.2">
      <c r="A25" s="3"/>
      <c r="B25" s="3"/>
      <c r="C25" s="3"/>
      <c r="D25" s="6"/>
      <c r="E25" s="6"/>
      <c r="F25" s="4" t="s">
        <v>75</v>
      </c>
      <c r="G25" s="6" t="s">
        <v>93</v>
      </c>
      <c r="H25" s="10" t="s">
        <v>26</v>
      </c>
      <c r="I25" s="3"/>
      <c r="J25" s="12">
        <v>0</v>
      </c>
      <c r="K25" s="12">
        <v>1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1</v>
      </c>
      <c r="BZ25" s="14">
        <v>0</v>
      </c>
      <c r="CA25" s="14">
        <v>1</v>
      </c>
      <c r="CB25" s="14">
        <v>0</v>
      </c>
      <c r="CD25" s="55">
        <v>0</v>
      </c>
    </row>
    <row r="26" spans="1:83" x14ac:dyDescent="0.2">
      <c r="A26" s="3"/>
      <c r="B26" s="3"/>
      <c r="C26" s="3"/>
      <c r="D26" s="6"/>
      <c r="E26" s="6"/>
      <c r="F26" s="4" t="s">
        <v>76</v>
      </c>
      <c r="G26" s="6" t="s">
        <v>16</v>
      </c>
      <c r="H26" s="10" t="s">
        <v>26</v>
      </c>
      <c r="I26" s="3"/>
      <c r="J26" s="12">
        <v>0</v>
      </c>
      <c r="K26" s="12">
        <v>0</v>
      </c>
      <c r="L26" s="12">
        <v>1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K26" s="12">
        <v>0</v>
      </c>
      <c r="AL26" s="12">
        <v>0</v>
      </c>
      <c r="AM26" s="12">
        <v>0</v>
      </c>
      <c r="AN26" s="12">
        <v>1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BZ26" s="14">
        <v>0</v>
      </c>
      <c r="CA26" s="14">
        <v>0</v>
      </c>
      <c r="CB26" s="14">
        <v>0</v>
      </c>
      <c r="CD26" s="55">
        <v>0</v>
      </c>
    </row>
    <row r="27" spans="1:83" x14ac:dyDescent="0.2">
      <c r="A27" s="3"/>
      <c r="B27" s="3"/>
      <c r="C27" s="3"/>
      <c r="D27" s="6"/>
      <c r="E27" s="6"/>
      <c r="F27" s="4" t="s">
        <v>120</v>
      </c>
      <c r="G27" s="6" t="s">
        <v>17</v>
      </c>
      <c r="H27" s="10" t="s">
        <v>26</v>
      </c>
      <c r="I27" s="3"/>
      <c r="J27" s="12">
        <v>0</v>
      </c>
      <c r="K27" s="12">
        <v>0</v>
      </c>
      <c r="L27" s="12">
        <v>0</v>
      </c>
      <c r="M27" s="12">
        <v>1</v>
      </c>
      <c r="N27" s="12">
        <v>0</v>
      </c>
      <c r="O27" s="12">
        <v>0</v>
      </c>
      <c r="P27" s="12">
        <v>0</v>
      </c>
      <c r="Q27" s="12">
        <v>0</v>
      </c>
      <c r="R27" s="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K27" s="12">
        <v>0</v>
      </c>
      <c r="AL27" s="12">
        <v>0</v>
      </c>
      <c r="AM27" s="12">
        <v>0</v>
      </c>
      <c r="AN27" s="12">
        <v>0</v>
      </c>
      <c r="AO27" s="12">
        <v>1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BZ27" s="14">
        <v>0</v>
      </c>
      <c r="CA27" s="14">
        <v>0</v>
      </c>
      <c r="CB27" s="14">
        <v>0</v>
      </c>
      <c r="CD27" s="55">
        <v>0</v>
      </c>
    </row>
    <row r="28" spans="1:83" x14ac:dyDescent="0.2">
      <c r="A28" s="3"/>
      <c r="B28" s="3"/>
      <c r="C28" s="3"/>
      <c r="D28" s="6"/>
      <c r="E28" s="6"/>
      <c r="F28" s="4" t="s">
        <v>77</v>
      </c>
      <c r="G28" s="6" t="s">
        <v>18</v>
      </c>
      <c r="H28" s="10" t="s">
        <v>26</v>
      </c>
      <c r="I28" s="3"/>
      <c r="J28" s="12">
        <v>0</v>
      </c>
      <c r="K28" s="12">
        <v>0</v>
      </c>
      <c r="L28" s="12">
        <v>0</v>
      </c>
      <c r="M28" s="12">
        <v>1</v>
      </c>
      <c r="N28" s="12">
        <v>0</v>
      </c>
      <c r="O28" s="12">
        <v>0</v>
      </c>
      <c r="P28" s="12">
        <v>0</v>
      </c>
      <c r="Q28" s="12">
        <v>0</v>
      </c>
      <c r="R28" s="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1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BZ28" s="14">
        <v>0</v>
      </c>
      <c r="CA28" s="14">
        <v>0</v>
      </c>
      <c r="CB28" s="14">
        <v>0</v>
      </c>
      <c r="CD28" s="55">
        <v>0</v>
      </c>
    </row>
    <row r="29" spans="1:83" x14ac:dyDescent="0.2">
      <c r="A29" s="3"/>
      <c r="B29" s="3"/>
      <c r="C29" s="3"/>
      <c r="D29" s="6"/>
      <c r="E29" s="6"/>
      <c r="F29" s="4" t="s">
        <v>78</v>
      </c>
      <c r="G29" s="6" t="s">
        <v>19</v>
      </c>
      <c r="H29" s="10" t="s">
        <v>26</v>
      </c>
      <c r="I29" s="3"/>
      <c r="J29" s="12">
        <v>0</v>
      </c>
      <c r="K29" s="12">
        <v>0</v>
      </c>
      <c r="L29" s="12">
        <v>0</v>
      </c>
      <c r="M29" s="12">
        <v>0</v>
      </c>
      <c r="N29" s="12">
        <v>1</v>
      </c>
      <c r="O29" s="12">
        <v>0</v>
      </c>
      <c r="P29" s="12">
        <v>0</v>
      </c>
      <c r="Q29" s="12">
        <v>0</v>
      </c>
      <c r="R29" s="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1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BZ29" s="14">
        <v>0</v>
      </c>
      <c r="CA29" s="14">
        <v>0</v>
      </c>
      <c r="CB29" s="14">
        <v>0</v>
      </c>
      <c r="CD29" s="55">
        <v>0</v>
      </c>
    </row>
    <row r="30" spans="1:83" x14ac:dyDescent="0.2">
      <c r="A30" s="3"/>
      <c r="B30" s="3"/>
      <c r="C30" s="3"/>
      <c r="D30" s="6"/>
      <c r="E30" s="6"/>
      <c r="F30" s="4" t="s">
        <v>79</v>
      </c>
      <c r="G30" s="50" t="s">
        <v>116</v>
      </c>
      <c r="H30" s="10" t="s">
        <v>26</v>
      </c>
      <c r="I30" s="3"/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1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BZ30" s="14">
        <v>0</v>
      </c>
      <c r="CA30" s="14">
        <v>0</v>
      </c>
      <c r="CB30" s="14">
        <v>-1</v>
      </c>
      <c r="CD30" s="55">
        <v>-1</v>
      </c>
    </row>
    <row r="31" spans="1:83" x14ac:dyDescent="0.2">
      <c r="A31" s="3"/>
      <c r="B31" s="3"/>
      <c r="C31" s="3"/>
      <c r="D31" s="6"/>
      <c r="E31" s="6"/>
      <c r="F31" s="4" t="s">
        <v>159</v>
      </c>
      <c r="G31" s="50" t="s">
        <v>155</v>
      </c>
      <c r="H31" s="10" t="s">
        <v>26</v>
      </c>
      <c r="I31" s="3"/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1</v>
      </c>
      <c r="AT31" s="12">
        <v>1</v>
      </c>
      <c r="AU31" s="12">
        <v>0</v>
      </c>
      <c r="AV31" s="12">
        <v>0</v>
      </c>
      <c r="AW31" s="12">
        <v>0</v>
      </c>
      <c r="AX31" s="12">
        <v>0</v>
      </c>
      <c r="BZ31" s="14">
        <v>0</v>
      </c>
      <c r="CA31" s="14">
        <v>0</v>
      </c>
      <c r="CB31" s="14">
        <v>0</v>
      </c>
      <c r="CD31" s="55">
        <v>-1</v>
      </c>
    </row>
    <row r="32" spans="1:83" x14ac:dyDescent="0.2">
      <c r="A32" s="3"/>
      <c r="B32" s="3"/>
      <c r="C32" s="3"/>
      <c r="D32" s="6"/>
      <c r="E32" s="6"/>
      <c r="F32" s="4" t="s">
        <v>160</v>
      </c>
      <c r="G32" s="50" t="s">
        <v>156</v>
      </c>
      <c r="H32" s="10" t="s">
        <v>26</v>
      </c>
      <c r="I32" s="3"/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1</v>
      </c>
      <c r="AT32" s="12">
        <v>1</v>
      </c>
      <c r="AU32" s="12">
        <v>0</v>
      </c>
      <c r="AV32" s="12">
        <v>0</v>
      </c>
      <c r="AW32" s="12">
        <v>0</v>
      </c>
      <c r="AX32" s="12">
        <v>0</v>
      </c>
      <c r="BZ32" s="14">
        <v>0</v>
      </c>
      <c r="CA32" s="14">
        <v>0</v>
      </c>
      <c r="CB32" s="14">
        <v>0</v>
      </c>
      <c r="CD32" s="55">
        <v>-1</v>
      </c>
    </row>
    <row r="33" spans="1:101" x14ac:dyDescent="0.2">
      <c r="A33" s="3"/>
      <c r="B33" s="3"/>
      <c r="C33" s="3"/>
      <c r="D33" s="6"/>
      <c r="E33" s="6"/>
      <c r="F33" s="4" t="s">
        <v>92</v>
      </c>
      <c r="G33" s="50" t="s">
        <v>117</v>
      </c>
      <c r="H33" s="10" t="s">
        <v>26</v>
      </c>
      <c r="I33" s="3"/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1</v>
      </c>
      <c r="P33" s="12">
        <v>0</v>
      </c>
      <c r="Q33" s="12">
        <v>0</v>
      </c>
      <c r="R33" s="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1</v>
      </c>
      <c r="AV33" s="12">
        <v>0</v>
      </c>
      <c r="AW33" s="12">
        <v>0</v>
      </c>
      <c r="AX33" s="12">
        <v>0</v>
      </c>
      <c r="BZ33" s="14">
        <v>0</v>
      </c>
      <c r="CA33" s="14">
        <v>0</v>
      </c>
      <c r="CB33" s="14">
        <v>0</v>
      </c>
      <c r="CD33" s="55">
        <v>1</v>
      </c>
    </row>
    <row r="34" spans="1:101" x14ac:dyDescent="0.2">
      <c r="A34" s="3"/>
      <c r="B34" s="3"/>
      <c r="C34" s="3"/>
      <c r="D34" s="6"/>
      <c r="E34" s="6"/>
      <c r="F34" s="4" t="s">
        <v>102</v>
      </c>
      <c r="G34" s="6" t="s">
        <v>118</v>
      </c>
      <c r="H34" s="10" t="s">
        <v>112</v>
      </c>
      <c r="I34" s="3"/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1</v>
      </c>
      <c r="Q34" s="12">
        <v>0</v>
      </c>
      <c r="R34" s="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1</v>
      </c>
      <c r="AW34" s="12">
        <v>0</v>
      </c>
      <c r="AX34" s="12">
        <v>0</v>
      </c>
      <c r="BZ34" s="14">
        <v>0</v>
      </c>
      <c r="CA34" s="14">
        <v>0</v>
      </c>
      <c r="CB34" s="14">
        <v>0</v>
      </c>
      <c r="CD34" s="55">
        <v>0</v>
      </c>
    </row>
    <row r="35" spans="1:101" x14ac:dyDescent="0.2">
      <c r="A35" s="3"/>
      <c r="B35" s="3"/>
      <c r="C35" s="3"/>
      <c r="D35" s="3"/>
      <c r="E35" s="6"/>
      <c r="F35" s="4" t="s">
        <v>115</v>
      </c>
      <c r="G35" s="6" t="s">
        <v>119</v>
      </c>
      <c r="H35" s="10" t="s">
        <v>112</v>
      </c>
      <c r="I35" s="3"/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1</v>
      </c>
      <c r="R35" s="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1</v>
      </c>
      <c r="AW35" s="12">
        <v>0</v>
      </c>
      <c r="AX35" s="12">
        <v>0</v>
      </c>
      <c r="BZ35" s="14">
        <v>0</v>
      </c>
      <c r="CA35" s="14">
        <v>0</v>
      </c>
      <c r="CB35" s="14">
        <v>0</v>
      </c>
      <c r="CD35" s="55">
        <v>0</v>
      </c>
    </row>
    <row r="36" spans="1:101" x14ac:dyDescent="0.2">
      <c r="AR36" s="13"/>
      <c r="AS36" s="13"/>
      <c r="AT36" s="13"/>
      <c r="AU36" s="13"/>
      <c r="AV36" s="13"/>
    </row>
    <row r="37" spans="1:101" x14ac:dyDescent="0.2">
      <c r="A37" s="3"/>
      <c r="B37" s="3"/>
      <c r="C37" s="3"/>
      <c r="D37" s="3"/>
      <c r="E37" s="3"/>
      <c r="F37" s="3"/>
      <c r="G37" s="6" t="s">
        <v>54</v>
      </c>
      <c r="H37" s="10" t="s">
        <v>125</v>
      </c>
      <c r="I37" s="3"/>
      <c r="J37" t="s">
        <v>138</v>
      </c>
      <c r="M37" s="3"/>
      <c r="N37" s="3"/>
      <c r="O37" s="3"/>
      <c r="P37" s="3"/>
      <c r="Q37" s="3"/>
      <c r="R37" s="3" t="s">
        <v>187</v>
      </c>
      <c r="S37" s="14">
        <v>0</v>
      </c>
      <c r="T37" s="14">
        <v>0.1</v>
      </c>
      <c r="U37" s="14">
        <v>-0.05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0.3</v>
      </c>
      <c r="AD37" s="14">
        <v>0</v>
      </c>
      <c r="AE37" s="14">
        <v>0.5</v>
      </c>
      <c r="AF37" s="14">
        <v>0.9</v>
      </c>
      <c r="AG37" s="14">
        <v>0</v>
      </c>
      <c r="AH37" s="14">
        <v>0</v>
      </c>
      <c r="AI37" s="14">
        <v>0</v>
      </c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</row>
    <row r="38" spans="1:101" x14ac:dyDescent="0.2">
      <c r="A38" s="3"/>
      <c r="B38" s="3"/>
      <c r="C38" s="3"/>
      <c r="D38" s="3"/>
      <c r="E38" s="3"/>
      <c r="F38" s="3"/>
      <c r="G38" s="6" t="s">
        <v>56</v>
      </c>
      <c r="H38" s="10" t="s">
        <v>125</v>
      </c>
      <c r="I38" s="3"/>
      <c r="J38" t="s">
        <v>165</v>
      </c>
      <c r="K38" t="s">
        <v>140</v>
      </c>
      <c r="M38" s="3"/>
      <c r="N38" s="3"/>
      <c r="O38" s="3"/>
      <c r="P38" s="3"/>
      <c r="Q38" s="3"/>
      <c r="R38" s="3"/>
      <c r="AJ38" s="13" t="s">
        <v>57</v>
      </c>
      <c r="AK38" s="16">
        <v>1000</v>
      </c>
      <c r="AL38" s="16">
        <v>100</v>
      </c>
      <c r="AM38" s="16">
        <v>2000</v>
      </c>
      <c r="AN38" s="16">
        <v>500</v>
      </c>
      <c r="AO38" s="16">
        <v>1000</v>
      </c>
      <c r="AP38" s="16">
        <v>500</v>
      </c>
      <c r="AQ38" s="16">
        <v>0</v>
      </c>
      <c r="AR38" s="16">
        <v>1000</v>
      </c>
      <c r="AS38" s="16">
        <v>10000000</v>
      </c>
      <c r="AT38" s="16">
        <v>10000000</v>
      </c>
      <c r="AU38" s="16">
        <v>0</v>
      </c>
      <c r="AV38" s="16">
        <f>30000/150</f>
        <v>200</v>
      </c>
      <c r="AW38" s="16">
        <v>2000</v>
      </c>
      <c r="AX38" s="16">
        <v>200</v>
      </c>
    </row>
    <row r="39" spans="1:101" x14ac:dyDescent="0.2">
      <c r="A39" s="3"/>
      <c r="B39" s="3"/>
      <c r="C39" s="3"/>
      <c r="D39" s="3"/>
      <c r="E39" s="3"/>
      <c r="F39" s="3"/>
      <c r="G39" s="6" t="s">
        <v>58</v>
      </c>
      <c r="H39" s="10" t="s">
        <v>126</v>
      </c>
      <c r="I39" s="3"/>
      <c r="J39" s="14">
        <v>365</v>
      </c>
      <c r="K39" s="56">
        <v>0</v>
      </c>
      <c r="M39" s="3"/>
      <c r="N39" s="3"/>
      <c r="O39" s="3"/>
      <c r="P39" s="3"/>
      <c r="Q39" s="3"/>
      <c r="R39" s="3"/>
      <c r="AJ39" s="13" t="s">
        <v>59</v>
      </c>
      <c r="AK39" s="16">
        <v>9</v>
      </c>
      <c r="AL39" s="16">
        <v>9</v>
      </c>
      <c r="AM39" s="16">
        <v>6</v>
      </c>
      <c r="AN39" s="60">
        <v>0</v>
      </c>
      <c r="AO39" s="16">
        <v>0</v>
      </c>
      <c r="AP39" s="16">
        <v>0</v>
      </c>
      <c r="AQ39" s="61">
        <v>9999</v>
      </c>
      <c r="AR39" s="16">
        <v>3.5</v>
      </c>
      <c r="AS39" s="16">
        <v>22</v>
      </c>
      <c r="AT39" s="16">
        <v>60</v>
      </c>
      <c r="AU39" s="16">
        <v>100</v>
      </c>
      <c r="AV39" s="16">
        <v>160</v>
      </c>
      <c r="AW39" s="16">
        <v>18</v>
      </c>
      <c r="AX39" s="61">
        <f>200*4.18/3600*(45-15)</f>
        <v>6.9666666666666668</v>
      </c>
    </row>
    <row r="40" spans="1:101" x14ac:dyDescent="0.2">
      <c r="J40" t="s">
        <v>139</v>
      </c>
      <c r="S40" s="23" t="s">
        <v>67</v>
      </c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K40" s="13" t="s">
        <v>60</v>
      </c>
      <c r="AL40" s="13"/>
      <c r="AM40" s="13"/>
      <c r="AN40" s="13"/>
      <c r="AO40" s="13"/>
      <c r="AP40" s="13"/>
      <c r="BZ40" s="11" t="s">
        <v>62</v>
      </c>
    </row>
    <row r="41" spans="1:101" x14ac:dyDescent="0.2">
      <c r="A41" s="3" t="s">
        <v>165</v>
      </c>
      <c r="B41" s="3" t="s">
        <v>4</v>
      </c>
      <c r="J41" s="12">
        <v>1</v>
      </c>
      <c r="K41" s="12">
        <v>0</v>
      </c>
      <c r="S41" s="22">
        <v>0.9</v>
      </c>
      <c r="T41" s="22">
        <v>11.195363</v>
      </c>
      <c r="U41" s="22">
        <v>0</v>
      </c>
      <c r="V41" s="22">
        <v>4.3997200000000003</v>
      </c>
      <c r="W41" s="22">
        <v>5.9892858000000002</v>
      </c>
      <c r="X41" s="22">
        <v>0</v>
      </c>
      <c r="Y41" s="22">
        <v>1.0117259000000001</v>
      </c>
      <c r="Z41" s="22">
        <v>5</v>
      </c>
      <c r="AA41" s="22">
        <v>0</v>
      </c>
      <c r="AB41" s="22">
        <v>0.5</v>
      </c>
      <c r="AC41" s="22">
        <v>0.75</v>
      </c>
      <c r="AD41" s="22">
        <v>3.5</v>
      </c>
      <c r="AE41" s="22">
        <v>17</v>
      </c>
      <c r="AF41" s="22">
        <v>0</v>
      </c>
      <c r="AG41" s="22">
        <v>15</v>
      </c>
      <c r="AH41" s="22">
        <v>100</v>
      </c>
      <c r="AI41" s="22">
        <v>0</v>
      </c>
      <c r="AK41" s="14">
        <v>0</v>
      </c>
      <c r="AL41" s="14">
        <v>1</v>
      </c>
      <c r="AM41" s="14">
        <v>1</v>
      </c>
      <c r="AN41" s="14">
        <v>1</v>
      </c>
      <c r="AO41" s="14">
        <v>1</v>
      </c>
      <c r="AP41" s="14">
        <v>1</v>
      </c>
      <c r="AQ41" s="14">
        <v>1</v>
      </c>
      <c r="AR41" s="14">
        <v>1</v>
      </c>
      <c r="AS41" s="14">
        <v>1</v>
      </c>
      <c r="AT41" s="14">
        <v>1</v>
      </c>
      <c r="AU41" s="14">
        <v>1.99</v>
      </c>
      <c r="AV41" s="14">
        <v>1</v>
      </c>
      <c r="AY41" s="23" t="s">
        <v>61</v>
      </c>
      <c r="AZ41" s="23"/>
      <c r="BA41" s="13"/>
      <c r="BB41" s="11" t="s">
        <v>95</v>
      </c>
      <c r="BC41" t="s">
        <v>101</v>
      </c>
      <c r="BD41" s="11" t="s">
        <v>96</v>
      </c>
      <c r="BZ41" s="12">
        <v>1</v>
      </c>
      <c r="CA41" s="12">
        <v>0</v>
      </c>
      <c r="CB41" s="12">
        <v>0</v>
      </c>
      <c r="CC41" s="12">
        <v>0</v>
      </c>
      <c r="CD41" s="12">
        <v>0</v>
      </c>
      <c r="CE41" s="12">
        <v>0</v>
      </c>
      <c r="CF41" s="12">
        <v>0</v>
      </c>
      <c r="CG41" s="12">
        <v>0</v>
      </c>
      <c r="CH41" s="12">
        <v>0</v>
      </c>
      <c r="CI41" s="12">
        <v>0</v>
      </c>
      <c r="CJ41" s="12">
        <v>0</v>
      </c>
      <c r="CK41" s="12">
        <v>0</v>
      </c>
      <c r="CL41" s="12">
        <v>0</v>
      </c>
      <c r="CM41" s="12">
        <v>0</v>
      </c>
      <c r="CN41" s="12">
        <v>0</v>
      </c>
      <c r="CO41" s="12">
        <v>0</v>
      </c>
      <c r="CP41" s="12">
        <v>0</v>
      </c>
      <c r="CQ41" s="12">
        <v>0</v>
      </c>
      <c r="CR41" s="12">
        <v>0</v>
      </c>
      <c r="CS41" s="12">
        <v>0</v>
      </c>
      <c r="CT41" s="12">
        <v>0</v>
      </c>
      <c r="CU41" s="12">
        <v>0</v>
      </c>
      <c r="CV41" s="12">
        <v>0</v>
      </c>
      <c r="CW41" s="12">
        <v>0</v>
      </c>
    </row>
    <row r="42" spans="1:101" x14ac:dyDescent="0.2">
      <c r="A42" s="3" t="s">
        <v>165</v>
      </c>
      <c r="B42" s="3" t="s">
        <v>5</v>
      </c>
      <c r="J42" s="12">
        <v>1</v>
      </c>
      <c r="K42" s="12">
        <v>0</v>
      </c>
      <c r="S42" s="22">
        <v>1.8</v>
      </c>
      <c r="T42" s="22">
        <v>8.5</v>
      </c>
      <c r="U42" s="22">
        <v>0</v>
      </c>
      <c r="V42" s="22">
        <v>0</v>
      </c>
      <c r="W42" s="22">
        <v>4.5999999999999996</v>
      </c>
      <c r="X42" s="22">
        <v>0</v>
      </c>
      <c r="Y42" s="22">
        <v>0</v>
      </c>
      <c r="Z42" s="22">
        <v>3</v>
      </c>
      <c r="AA42" s="22">
        <v>0</v>
      </c>
      <c r="AB42" s="22">
        <v>1</v>
      </c>
      <c r="AC42" s="22">
        <v>1.5</v>
      </c>
      <c r="AD42" s="22">
        <v>0</v>
      </c>
      <c r="AE42" s="22">
        <v>0</v>
      </c>
      <c r="AF42" s="22">
        <v>0</v>
      </c>
      <c r="AG42" s="22">
        <v>0</v>
      </c>
      <c r="AH42" s="22">
        <v>0</v>
      </c>
      <c r="AI42" s="22">
        <v>0</v>
      </c>
      <c r="AK42" s="14">
        <v>0</v>
      </c>
      <c r="AL42" s="14">
        <v>1</v>
      </c>
      <c r="AM42" s="14">
        <v>1</v>
      </c>
      <c r="AN42" s="14">
        <v>1</v>
      </c>
      <c r="AO42" s="14">
        <v>1</v>
      </c>
      <c r="AP42" s="14">
        <v>1</v>
      </c>
      <c r="AQ42" s="14">
        <v>1</v>
      </c>
      <c r="AR42" s="14">
        <v>1</v>
      </c>
      <c r="AS42" s="14">
        <v>1</v>
      </c>
      <c r="AT42" s="14">
        <v>1</v>
      </c>
      <c r="AU42" s="14">
        <v>1.99</v>
      </c>
      <c r="AV42" s="14">
        <v>1</v>
      </c>
      <c r="AY42" s="42" t="e" cm="1">
        <f t="array" ref="AY42:AY47">AQ58:AQ63*BB42:BB47-MMULT(BJ42:BO47,X50:X55)</f>
        <v>#VALUE!</v>
      </c>
      <c r="AZ42" s="42" t="e" cm="1">
        <f t="array" ref="AZ42:AZ47">AR58:AR63*BC42:BC47-MMULT(BJ50:BO55,AA50:AA55)</f>
        <v>#VALUE!</v>
      </c>
      <c r="BA42" s="13"/>
      <c r="BB42" s="45">
        <v>1</v>
      </c>
      <c r="BC42" s="45">
        <v>1</v>
      </c>
      <c r="BD42" s="44">
        <v>0.9</v>
      </c>
      <c r="BZ42" s="12">
        <v>1</v>
      </c>
      <c r="CA42" s="12">
        <v>1</v>
      </c>
      <c r="CB42" s="12">
        <v>0</v>
      </c>
      <c r="CC42" s="12">
        <v>0</v>
      </c>
      <c r="CD42" s="12">
        <v>0</v>
      </c>
      <c r="CE42" s="12">
        <v>0</v>
      </c>
      <c r="CV42" s="12">
        <v>0</v>
      </c>
      <c r="CW42" s="12">
        <v>0</v>
      </c>
    </row>
    <row r="43" spans="1:101" x14ac:dyDescent="0.2">
      <c r="A43" s="3" t="s">
        <v>165</v>
      </c>
      <c r="B43" s="3" t="s">
        <v>6</v>
      </c>
      <c r="J43" s="12">
        <v>1</v>
      </c>
      <c r="K43" s="12">
        <v>0</v>
      </c>
      <c r="S43" s="22">
        <v>0.9</v>
      </c>
      <c r="T43" s="22">
        <v>12.8</v>
      </c>
      <c r="U43" s="22">
        <v>0</v>
      </c>
      <c r="V43" s="22">
        <v>2.8002799999999999</v>
      </c>
      <c r="W43" s="22">
        <v>6</v>
      </c>
      <c r="X43" s="22">
        <v>0</v>
      </c>
      <c r="Y43" s="22">
        <v>2.0020020000000001</v>
      </c>
      <c r="Z43" s="22">
        <v>5</v>
      </c>
      <c r="AA43" s="22">
        <v>0</v>
      </c>
      <c r="AB43" s="22">
        <v>2</v>
      </c>
      <c r="AC43" s="22">
        <v>3</v>
      </c>
      <c r="AD43" s="22">
        <v>3.5</v>
      </c>
      <c r="AE43" s="22">
        <v>0</v>
      </c>
      <c r="AF43" s="22">
        <v>0</v>
      </c>
      <c r="AG43" s="22">
        <v>15</v>
      </c>
      <c r="AH43" s="22">
        <v>100</v>
      </c>
      <c r="AI43" s="22">
        <v>0</v>
      </c>
      <c r="AK43" s="14">
        <v>0</v>
      </c>
      <c r="AL43" s="14">
        <v>1</v>
      </c>
      <c r="AM43" s="14">
        <v>1</v>
      </c>
      <c r="AN43" s="14">
        <v>1</v>
      </c>
      <c r="AO43" s="14">
        <v>1</v>
      </c>
      <c r="AP43" s="14">
        <v>1</v>
      </c>
      <c r="AQ43" s="14">
        <v>1</v>
      </c>
      <c r="AR43" s="14">
        <v>1</v>
      </c>
      <c r="AS43" s="14">
        <v>1</v>
      </c>
      <c r="AT43" s="14">
        <v>1</v>
      </c>
      <c r="AU43" s="14">
        <v>1.99</v>
      </c>
      <c r="AV43" s="14">
        <v>1</v>
      </c>
      <c r="AY43" s="43" t="e">
        <v>#VALUE!</v>
      </c>
      <c r="AZ43" s="43" t="e">
        <v>#VALUE!</v>
      </c>
      <c r="BA43" s="13"/>
      <c r="BB43" s="45">
        <v>1</v>
      </c>
      <c r="BC43" s="46" t="e">
        <f>BC42*$BB$41</f>
        <v>#VALUE!</v>
      </c>
      <c r="BZ43" s="12">
        <v>1</v>
      </c>
      <c r="CA43" s="12">
        <v>1</v>
      </c>
      <c r="CB43" s="12">
        <v>1</v>
      </c>
      <c r="CC43" s="12">
        <v>0</v>
      </c>
      <c r="CD43" s="12">
        <v>0</v>
      </c>
      <c r="CE43" s="12">
        <v>0</v>
      </c>
      <c r="CV43" s="12">
        <v>0</v>
      </c>
      <c r="CW43" s="12">
        <v>0</v>
      </c>
    </row>
    <row r="44" spans="1:101" x14ac:dyDescent="0.2">
      <c r="A44" s="3" t="s">
        <v>165</v>
      </c>
      <c r="B44" s="3" t="s">
        <v>166</v>
      </c>
      <c r="J44" s="12">
        <v>1</v>
      </c>
      <c r="K44" s="12">
        <v>0</v>
      </c>
      <c r="S44" s="22">
        <v>1.8</v>
      </c>
      <c r="T44" s="22">
        <v>12.1</v>
      </c>
      <c r="U44" s="22">
        <v>0</v>
      </c>
      <c r="V44" s="22">
        <v>0</v>
      </c>
      <c r="W44" s="22">
        <v>0</v>
      </c>
      <c r="X44" s="22">
        <v>1</v>
      </c>
      <c r="Y44" s="22">
        <v>0</v>
      </c>
      <c r="Z44" s="22">
        <v>0</v>
      </c>
      <c r="AA44" s="22">
        <v>0</v>
      </c>
      <c r="AB44" s="22">
        <v>0.5</v>
      </c>
      <c r="AC44" s="22">
        <v>0.75</v>
      </c>
      <c r="AD44" s="22">
        <v>3.5</v>
      </c>
      <c r="AE44" s="22">
        <v>0</v>
      </c>
      <c r="AF44" s="22">
        <v>0</v>
      </c>
      <c r="AG44" s="22">
        <v>18.5</v>
      </c>
      <c r="AH44" s="22">
        <v>10</v>
      </c>
      <c r="AI44" s="22">
        <v>100</v>
      </c>
      <c r="AK44" s="14">
        <v>0</v>
      </c>
      <c r="AL44" s="14">
        <v>1</v>
      </c>
      <c r="AM44" s="14">
        <v>1</v>
      </c>
      <c r="AN44" s="14">
        <v>1</v>
      </c>
      <c r="AO44" s="14">
        <v>1</v>
      </c>
      <c r="AP44" s="14">
        <v>1</v>
      </c>
      <c r="AQ44" s="14">
        <v>1</v>
      </c>
      <c r="AR44" s="14">
        <v>1</v>
      </c>
      <c r="AS44" s="14">
        <v>1</v>
      </c>
      <c r="AT44" s="14">
        <v>1</v>
      </c>
      <c r="AU44" s="14">
        <v>1.99</v>
      </c>
      <c r="AV44" s="14">
        <v>1</v>
      </c>
      <c r="AY44" s="43" t="e">
        <v>#VALUE!</v>
      </c>
      <c r="AZ44" s="43" t="e">
        <v>#VALUE!</v>
      </c>
      <c r="BA44" s="13"/>
      <c r="BB44" s="45">
        <v>1</v>
      </c>
      <c r="BC44" s="46" t="e">
        <f>BC43*$BB$41</f>
        <v>#VALUE!</v>
      </c>
      <c r="BZ44" s="12">
        <v>1</v>
      </c>
      <c r="CA44" s="12">
        <v>1</v>
      </c>
      <c r="CB44" s="12">
        <v>1</v>
      </c>
      <c r="CC44" s="12">
        <v>1</v>
      </c>
      <c r="CD44" s="12">
        <v>0</v>
      </c>
      <c r="CE44" s="12">
        <v>0</v>
      </c>
      <c r="CV44" s="12">
        <v>0</v>
      </c>
      <c r="CW44" s="12">
        <v>0</v>
      </c>
    </row>
    <row r="45" spans="1:101" x14ac:dyDescent="0.2">
      <c r="A45" s="3" t="s">
        <v>165</v>
      </c>
      <c r="B45" s="3" t="s">
        <v>167</v>
      </c>
      <c r="J45" s="12">
        <v>1</v>
      </c>
      <c r="K45" s="12">
        <v>0</v>
      </c>
      <c r="S45" s="22">
        <v>2.7</v>
      </c>
      <c r="T45" s="22">
        <v>5.7</v>
      </c>
      <c r="U45" s="22">
        <v>0</v>
      </c>
      <c r="V45" s="22">
        <v>0</v>
      </c>
      <c r="W45" s="22">
        <v>0</v>
      </c>
      <c r="X45" s="22">
        <v>1</v>
      </c>
      <c r="Y45" s="22">
        <v>0</v>
      </c>
      <c r="Z45" s="22">
        <v>0</v>
      </c>
      <c r="AA45" s="22">
        <v>0</v>
      </c>
      <c r="AB45" s="22">
        <v>1</v>
      </c>
      <c r="AC45" s="22">
        <v>1.5</v>
      </c>
      <c r="AD45" s="22">
        <v>0</v>
      </c>
      <c r="AE45" s="22">
        <v>0</v>
      </c>
      <c r="AF45" s="22">
        <v>0</v>
      </c>
      <c r="AG45" s="22">
        <v>18.5</v>
      </c>
      <c r="AH45" s="22">
        <v>10</v>
      </c>
      <c r="AI45" s="22">
        <v>100</v>
      </c>
      <c r="AK45" s="14">
        <v>0</v>
      </c>
      <c r="AL45" s="14">
        <v>1</v>
      </c>
      <c r="AM45" s="14">
        <v>1</v>
      </c>
      <c r="AN45" s="14">
        <v>1</v>
      </c>
      <c r="AO45" s="14">
        <v>1</v>
      </c>
      <c r="AP45" s="14">
        <v>1</v>
      </c>
      <c r="AQ45" s="14">
        <v>1</v>
      </c>
      <c r="AR45" s="14">
        <v>1</v>
      </c>
      <c r="AS45" s="14">
        <v>1</v>
      </c>
      <c r="AT45" s="14">
        <v>1</v>
      </c>
      <c r="AU45" s="14">
        <v>1.99</v>
      </c>
      <c r="AV45" s="14">
        <v>1</v>
      </c>
      <c r="AY45" s="43" t="e">
        <v>#VALUE!</v>
      </c>
      <c r="AZ45" s="43" t="e">
        <v>#VALUE!</v>
      </c>
      <c r="BA45" s="13"/>
      <c r="BB45" s="45">
        <v>1</v>
      </c>
      <c r="BC45" s="46" t="e">
        <f>BC44*$BB$41</f>
        <v>#VALUE!</v>
      </c>
      <c r="BZ45" s="12">
        <v>1</v>
      </c>
      <c r="CA45" s="12">
        <v>1</v>
      </c>
      <c r="CB45" s="12">
        <v>1</v>
      </c>
      <c r="CC45" s="12">
        <v>1</v>
      </c>
      <c r="CD45" s="12">
        <v>1</v>
      </c>
      <c r="CE45" s="12">
        <v>0</v>
      </c>
      <c r="CV45" s="12">
        <v>0</v>
      </c>
      <c r="CW45" s="12">
        <v>0</v>
      </c>
    </row>
    <row r="46" spans="1:101" x14ac:dyDescent="0.2">
      <c r="A46" s="3" t="s">
        <v>165</v>
      </c>
      <c r="B46" s="3" t="s">
        <v>168</v>
      </c>
      <c r="J46" s="12">
        <v>1</v>
      </c>
      <c r="K46" s="12">
        <v>0</v>
      </c>
      <c r="S46" s="22">
        <v>1.8</v>
      </c>
      <c r="T46" s="22">
        <v>12.5</v>
      </c>
      <c r="U46" s="22">
        <v>0</v>
      </c>
      <c r="V46" s="22">
        <v>0</v>
      </c>
      <c r="W46" s="22">
        <v>0</v>
      </c>
      <c r="X46" s="22">
        <v>2</v>
      </c>
      <c r="Y46" s="22">
        <v>0</v>
      </c>
      <c r="Z46" s="22">
        <v>0</v>
      </c>
      <c r="AA46" s="22">
        <v>0</v>
      </c>
      <c r="AB46" s="22">
        <v>2</v>
      </c>
      <c r="AC46" s="22">
        <v>3</v>
      </c>
      <c r="AD46" s="22">
        <v>3.5</v>
      </c>
      <c r="AE46" s="22">
        <v>0</v>
      </c>
      <c r="AF46" s="22">
        <v>0</v>
      </c>
      <c r="AG46" s="22">
        <v>9</v>
      </c>
      <c r="AH46" s="22">
        <v>60</v>
      </c>
      <c r="AI46" s="22">
        <v>0</v>
      </c>
      <c r="AK46" s="14">
        <v>0</v>
      </c>
      <c r="AL46" s="14">
        <v>1</v>
      </c>
      <c r="AM46" s="14">
        <v>1</v>
      </c>
      <c r="AN46" s="14">
        <v>1</v>
      </c>
      <c r="AO46" s="14">
        <v>1</v>
      </c>
      <c r="AP46" s="14">
        <v>1</v>
      </c>
      <c r="AQ46" s="14">
        <v>1</v>
      </c>
      <c r="AR46" s="14">
        <v>1</v>
      </c>
      <c r="AS46" s="14">
        <v>1</v>
      </c>
      <c r="AT46" s="14">
        <v>1</v>
      </c>
      <c r="AU46" s="14">
        <v>1.99</v>
      </c>
      <c r="AV46" s="14">
        <v>1</v>
      </c>
      <c r="AY46" s="43" t="e">
        <v>#VALUE!</v>
      </c>
      <c r="AZ46" s="43" t="e">
        <v>#VALUE!</v>
      </c>
      <c r="BA46" s="13"/>
      <c r="BB46" s="45">
        <v>1</v>
      </c>
      <c r="BC46" s="46" t="e">
        <f>BC45*$BB$41</f>
        <v>#VALUE!</v>
      </c>
      <c r="BZ46" s="12">
        <v>1</v>
      </c>
      <c r="CA46" s="12">
        <v>1</v>
      </c>
      <c r="CB46" s="12">
        <v>1</v>
      </c>
      <c r="CC46" s="12">
        <v>1</v>
      </c>
      <c r="CD46" s="12">
        <v>1</v>
      </c>
      <c r="CE46" s="12">
        <v>1</v>
      </c>
      <c r="CV46" s="12">
        <v>0</v>
      </c>
      <c r="CW46" s="12">
        <v>0</v>
      </c>
    </row>
    <row r="47" spans="1:101" x14ac:dyDescent="0.2">
      <c r="A47" s="3" t="s">
        <v>165</v>
      </c>
      <c r="B47" s="3" t="s">
        <v>169</v>
      </c>
      <c r="J47" s="12">
        <v>1</v>
      </c>
      <c r="K47" s="12">
        <v>0</v>
      </c>
      <c r="S47" s="22">
        <v>0</v>
      </c>
      <c r="T47" s="22">
        <v>12.8</v>
      </c>
      <c r="U47" s="22">
        <v>0</v>
      </c>
      <c r="V47" s="22">
        <v>0</v>
      </c>
      <c r="W47" s="22">
        <v>0</v>
      </c>
      <c r="X47" s="22">
        <v>2</v>
      </c>
      <c r="Y47" s="22">
        <v>0</v>
      </c>
      <c r="Z47" s="22">
        <v>0</v>
      </c>
      <c r="AA47" s="22">
        <v>0</v>
      </c>
      <c r="AB47" s="22">
        <v>2</v>
      </c>
      <c r="AC47" s="22">
        <v>3</v>
      </c>
      <c r="AD47" s="22">
        <v>0</v>
      </c>
      <c r="AE47" s="22">
        <v>0</v>
      </c>
      <c r="AF47" s="22">
        <v>0</v>
      </c>
      <c r="AG47" s="22">
        <v>0</v>
      </c>
      <c r="AH47" s="22">
        <v>0</v>
      </c>
      <c r="AI47" s="22">
        <v>0</v>
      </c>
      <c r="AK47" s="14">
        <v>0</v>
      </c>
      <c r="AL47" s="14">
        <v>1</v>
      </c>
      <c r="AM47" s="14">
        <v>1</v>
      </c>
      <c r="AN47" s="14">
        <v>1</v>
      </c>
      <c r="AO47" s="14">
        <v>1</v>
      </c>
      <c r="AP47" s="14">
        <v>1</v>
      </c>
      <c r="AQ47" s="14">
        <v>1</v>
      </c>
      <c r="AR47" s="14">
        <v>1</v>
      </c>
      <c r="AS47" s="14">
        <v>1</v>
      </c>
      <c r="AT47" s="14">
        <v>1</v>
      </c>
      <c r="AU47" s="14">
        <v>1.99</v>
      </c>
      <c r="AV47" s="14">
        <v>1</v>
      </c>
      <c r="AY47" s="43" t="e">
        <v>#VALUE!</v>
      </c>
      <c r="AZ47" s="43" t="e">
        <v>#VALUE!</v>
      </c>
      <c r="BA47" s="13"/>
      <c r="BB47" s="45">
        <v>1</v>
      </c>
      <c r="BC47" s="46" t="e">
        <f>BC46*$BB$41</f>
        <v>#VALUE!</v>
      </c>
      <c r="BZ47" s="12">
        <v>1</v>
      </c>
      <c r="CV47" s="12">
        <v>0</v>
      </c>
      <c r="CW47" s="12">
        <v>0</v>
      </c>
    </row>
    <row r="48" spans="1:101" x14ac:dyDescent="0.2">
      <c r="A48" s="3" t="s">
        <v>165</v>
      </c>
      <c r="B48" s="3" t="s">
        <v>170</v>
      </c>
      <c r="J48" s="12">
        <v>1</v>
      </c>
      <c r="K48" s="12">
        <v>0</v>
      </c>
      <c r="S48" s="22">
        <v>0</v>
      </c>
      <c r="T48" s="22">
        <v>12.8</v>
      </c>
      <c r="U48" s="22">
        <v>0</v>
      </c>
      <c r="V48" s="22">
        <v>0</v>
      </c>
      <c r="W48" s="22">
        <v>0</v>
      </c>
      <c r="X48" s="22">
        <v>2</v>
      </c>
      <c r="Y48" s="22">
        <v>0</v>
      </c>
      <c r="Z48" s="22">
        <v>0</v>
      </c>
      <c r="AA48" s="22">
        <v>0</v>
      </c>
      <c r="AB48" s="22">
        <v>2</v>
      </c>
      <c r="AC48" s="22">
        <v>3</v>
      </c>
      <c r="AD48" s="22">
        <v>0</v>
      </c>
      <c r="AE48" s="22">
        <v>0</v>
      </c>
      <c r="AF48" s="22">
        <v>0</v>
      </c>
      <c r="AG48" s="22">
        <v>0</v>
      </c>
      <c r="AH48" s="22">
        <v>0</v>
      </c>
      <c r="AI48" s="22">
        <v>0</v>
      </c>
      <c r="AK48" s="14">
        <v>1.14E-2</v>
      </c>
      <c r="AL48" s="14">
        <v>1</v>
      </c>
      <c r="AM48" s="14">
        <v>1</v>
      </c>
      <c r="AN48" s="14">
        <v>1</v>
      </c>
      <c r="AO48" s="14">
        <v>1</v>
      </c>
      <c r="AP48" s="14">
        <v>1</v>
      </c>
      <c r="AQ48" s="14">
        <v>1</v>
      </c>
      <c r="AR48" s="14">
        <v>1</v>
      </c>
      <c r="AS48" s="14">
        <v>1</v>
      </c>
      <c r="AT48" s="14">
        <v>1</v>
      </c>
      <c r="AU48" s="14">
        <v>1.99</v>
      </c>
      <c r="AV48" s="14">
        <v>1</v>
      </c>
      <c r="BZ48" s="12">
        <v>1</v>
      </c>
      <c r="CV48" s="12">
        <v>0</v>
      </c>
      <c r="CW48" s="12">
        <v>0</v>
      </c>
    </row>
    <row r="49" spans="1:101" x14ac:dyDescent="0.2">
      <c r="A49" s="3" t="s">
        <v>165</v>
      </c>
      <c r="B49" s="3" t="s">
        <v>171</v>
      </c>
      <c r="J49" s="12">
        <v>1</v>
      </c>
      <c r="K49" s="12">
        <v>0</v>
      </c>
      <c r="S49" s="22">
        <v>0</v>
      </c>
      <c r="T49" s="22">
        <v>12.8</v>
      </c>
      <c r="U49" s="22">
        <v>0</v>
      </c>
      <c r="V49" s="22">
        <v>0</v>
      </c>
      <c r="W49" s="22">
        <v>0</v>
      </c>
      <c r="X49" s="22">
        <v>2</v>
      </c>
      <c r="Y49" s="22">
        <v>0</v>
      </c>
      <c r="Z49" s="22">
        <v>0</v>
      </c>
      <c r="AA49" s="22">
        <v>0</v>
      </c>
      <c r="AB49" s="22">
        <v>2</v>
      </c>
      <c r="AC49" s="22">
        <v>3</v>
      </c>
      <c r="AD49" s="22">
        <v>0</v>
      </c>
      <c r="AE49" s="22">
        <v>0</v>
      </c>
      <c r="AF49" s="22">
        <v>0</v>
      </c>
      <c r="AG49" s="22">
        <v>0</v>
      </c>
      <c r="AH49" s="22">
        <v>0</v>
      </c>
      <c r="AI49" s="22">
        <v>0</v>
      </c>
      <c r="AK49" s="14">
        <v>9.7000000000000003E-2</v>
      </c>
      <c r="AL49" s="14">
        <v>1</v>
      </c>
      <c r="AM49" s="14">
        <v>1</v>
      </c>
      <c r="AN49" s="14">
        <v>1</v>
      </c>
      <c r="AO49" s="14">
        <v>1</v>
      </c>
      <c r="AP49" s="14">
        <v>1</v>
      </c>
      <c r="AQ49" s="14">
        <v>1</v>
      </c>
      <c r="AR49" s="14">
        <v>0</v>
      </c>
      <c r="AS49" s="14">
        <v>1</v>
      </c>
      <c r="AT49" s="14">
        <v>1</v>
      </c>
      <c r="AU49" s="14">
        <v>1.99</v>
      </c>
      <c r="AV49" s="14">
        <v>1</v>
      </c>
      <c r="AY49" s="13"/>
      <c r="AZ49" s="23" t="s">
        <v>133</v>
      </c>
      <c r="BA49" s="13"/>
      <c r="BB49" s="49" t="s">
        <v>127</v>
      </c>
      <c r="BC49" s="49" t="s">
        <v>128</v>
      </c>
      <c r="BD49" s="49" t="s">
        <v>129</v>
      </c>
      <c r="BE49" s="13"/>
      <c r="BZ49" s="12">
        <v>1</v>
      </c>
      <c r="CV49" s="12">
        <v>0</v>
      </c>
      <c r="CW49" s="12">
        <v>0</v>
      </c>
    </row>
    <row r="50" spans="1:101" x14ac:dyDescent="0.2">
      <c r="A50" s="3" t="s">
        <v>165</v>
      </c>
      <c r="B50" s="3" t="s">
        <v>172</v>
      </c>
      <c r="J50" s="12">
        <v>1</v>
      </c>
      <c r="K50" s="12">
        <v>0</v>
      </c>
      <c r="S50" s="22">
        <v>0</v>
      </c>
      <c r="T50" s="22">
        <v>12.8</v>
      </c>
      <c r="U50" s="22">
        <v>0</v>
      </c>
      <c r="V50" s="22">
        <v>0</v>
      </c>
      <c r="W50" s="22">
        <v>0</v>
      </c>
      <c r="X50" s="22">
        <v>2</v>
      </c>
      <c r="Y50" s="22">
        <v>0</v>
      </c>
      <c r="Z50" s="22">
        <v>0</v>
      </c>
      <c r="AA50" s="22">
        <v>0</v>
      </c>
      <c r="AB50" s="22">
        <v>2</v>
      </c>
      <c r="AC50" s="22">
        <v>3</v>
      </c>
      <c r="AD50" s="22">
        <v>0</v>
      </c>
      <c r="AE50" s="22">
        <v>0</v>
      </c>
      <c r="AF50" s="22">
        <v>0</v>
      </c>
      <c r="AG50" s="22">
        <v>0</v>
      </c>
      <c r="AH50" s="22">
        <v>0</v>
      </c>
      <c r="AI50" s="22">
        <v>0</v>
      </c>
      <c r="AK50" s="14">
        <v>0.17917</v>
      </c>
      <c r="AL50" s="14">
        <v>1</v>
      </c>
      <c r="AM50" s="14">
        <v>1</v>
      </c>
      <c r="AN50" s="14">
        <v>1</v>
      </c>
      <c r="AO50" s="14">
        <v>1</v>
      </c>
      <c r="AP50" s="14">
        <v>1</v>
      </c>
      <c r="AQ50" s="14">
        <v>1</v>
      </c>
      <c r="AR50" s="14">
        <v>0</v>
      </c>
      <c r="AS50" s="14">
        <v>1</v>
      </c>
      <c r="AT50" s="14">
        <v>1</v>
      </c>
      <c r="AU50" s="14">
        <v>1.99</v>
      </c>
      <c r="AV50" s="14">
        <v>1</v>
      </c>
      <c r="AY50" s="13"/>
      <c r="AZ50" s="42" t="e" cm="1">
        <f t="array" ref="AZ50:AZ55">BD58:BD63-MMULT(BJ42:BO47,MMULT(U50:AK55,BN20:BN36))</f>
        <v>#VALUE!</v>
      </c>
      <c r="BA50" s="13"/>
      <c r="BB50" s="48">
        <v>0.05</v>
      </c>
      <c r="BC50" s="48">
        <v>0.99</v>
      </c>
      <c r="BD50" s="48">
        <v>0.5</v>
      </c>
      <c r="BE50" s="13"/>
      <c r="BZ50" s="12">
        <v>1</v>
      </c>
      <c r="CV50" s="12">
        <v>0</v>
      </c>
      <c r="CW50" s="12">
        <v>0</v>
      </c>
    </row>
    <row r="51" spans="1:101" x14ac:dyDescent="0.2">
      <c r="A51" s="3" t="s">
        <v>165</v>
      </c>
      <c r="B51" s="3" t="s">
        <v>173</v>
      </c>
      <c r="J51" s="12">
        <v>1</v>
      </c>
      <c r="K51" s="12">
        <v>0</v>
      </c>
      <c r="S51" s="22">
        <v>0</v>
      </c>
      <c r="T51" s="22">
        <v>12.8</v>
      </c>
      <c r="U51" s="22">
        <v>0</v>
      </c>
      <c r="V51" s="22">
        <v>0</v>
      </c>
      <c r="W51" s="22">
        <v>0</v>
      </c>
      <c r="X51" s="22">
        <v>2</v>
      </c>
      <c r="Y51" s="22">
        <v>0</v>
      </c>
      <c r="Z51" s="22">
        <v>0</v>
      </c>
      <c r="AA51" s="22">
        <v>0</v>
      </c>
      <c r="AB51" s="22">
        <v>2</v>
      </c>
      <c r="AC51" s="22">
        <v>3</v>
      </c>
      <c r="AD51" s="22">
        <v>0</v>
      </c>
      <c r="AE51" s="22">
        <v>0</v>
      </c>
      <c r="AF51" s="22">
        <v>0</v>
      </c>
      <c r="AG51" s="22">
        <v>0</v>
      </c>
      <c r="AH51" s="22">
        <v>0</v>
      </c>
      <c r="AI51" s="22">
        <v>0</v>
      </c>
      <c r="AK51" s="14">
        <v>0.18336000000000002</v>
      </c>
      <c r="AL51" s="14">
        <v>1</v>
      </c>
      <c r="AM51" s="14">
        <v>1</v>
      </c>
      <c r="AN51" s="14">
        <v>1</v>
      </c>
      <c r="AO51" s="14">
        <v>1</v>
      </c>
      <c r="AP51" s="14">
        <v>1</v>
      </c>
      <c r="AQ51" s="14">
        <v>1</v>
      </c>
      <c r="AR51" s="14">
        <v>0</v>
      </c>
      <c r="AS51" s="14">
        <v>1</v>
      </c>
      <c r="AT51" s="14">
        <v>1</v>
      </c>
      <c r="AU51" s="14">
        <v>1.99</v>
      </c>
      <c r="AV51" s="14">
        <v>1</v>
      </c>
      <c r="AY51" s="13"/>
      <c r="AZ51" s="43" t="e">
        <v>#VALUE!</v>
      </c>
      <c r="BA51" s="13"/>
      <c r="BB51" s="48">
        <v>0.05</v>
      </c>
      <c r="BC51" s="48">
        <v>0.99</v>
      </c>
      <c r="BD51" s="48">
        <v>0.5</v>
      </c>
      <c r="BE51" s="13"/>
      <c r="BZ51" s="12">
        <v>1</v>
      </c>
      <c r="CV51" s="12">
        <v>0</v>
      </c>
      <c r="CW51" s="12">
        <v>0</v>
      </c>
    </row>
    <row r="52" spans="1:101" x14ac:dyDescent="0.2">
      <c r="A52" s="3" t="s">
        <v>165</v>
      </c>
      <c r="B52" s="3" t="s">
        <v>174</v>
      </c>
      <c r="J52" s="12">
        <v>1</v>
      </c>
      <c r="K52" s="12">
        <v>0</v>
      </c>
      <c r="S52" s="22">
        <v>0</v>
      </c>
      <c r="T52" s="22">
        <v>12.8</v>
      </c>
      <c r="U52" s="22">
        <v>0</v>
      </c>
      <c r="V52" s="22">
        <v>0</v>
      </c>
      <c r="W52" s="22">
        <v>0</v>
      </c>
      <c r="X52" s="22">
        <v>2</v>
      </c>
      <c r="Y52" s="22">
        <v>0</v>
      </c>
      <c r="Z52" s="22">
        <v>0</v>
      </c>
      <c r="AA52" s="22">
        <v>0</v>
      </c>
      <c r="AB52" s="22">
        <v>2</v>
      </c>
      <c r="AC52" s="22">
        <v>3</v>
      </c>
      <c r="AD52" s="22">
        <v>0</v>
      </c>
      <c r="AE52" s="22">
        <v>0</v>
      </c>
      <c r="AF52" s="22">
        <v>0</v>
      </c>
      <c r="AG52" s="22">
        <v>0</v>
      </c>
      <c r="AH52" s="22">
        <v>0</v>
      </c>
      <c r="AI52" s="22">
        <v>0</v>
      </c>
      <c r="AK52" s="14">
        <v>0.26874999999999999</v>
      </c>
      <c r="AL52" s="14">
        <v>1</v>
      </c>
      <c r="AM52" s="14">
        <v>1</v>
      </c>
      <c r="AN52" s="14">
        <v>1</v>
      </c>
      <c r="AO52" s="14">
        <v>1</v>
      </c>
      <c r="AP52" s="14">
        <v>1</v>
      </c>
      <c r="AQ52" s="14">
        <v>1</v>
      </c>
      <c r="AR52" s="14">
        <v>0</v>
      </c>
      <c r="AS52" s="14">
        <v>1</v>
      </c>
      <c r="AT52" s="14">
        <v>1</v>
      </c>
      <c r="AU52" s="14">
        <v>1.99</v>
      </c>
      <c r="AV52" s="14">
        <v>1</v>
      </c>
      <c r="AY52" s="13"/>
      <c r="AZ52" s="43" t="e">
        <v>#VALUE!</v>
      </c>
      <c r="BA52" s="13"/>
      <c r="BB52" s="48">
        <v>0.05</v>
      </c>
      <c r="BC52" s="48">
        <v>0.99</v>
      </c>
      <c r="BD52" s="48">
        <v>0.5</v>
      </c>
      <c r="BE52" s="13"/>
      <c r="BZ52" s="12">
        <v>1</v>
      </c>
      <c r="CV52" s="12">
        <v>0</v>
      </c>
      <c r="CW52" s="12">
        <v>0</v>
      </c>
    </row>
    <row r="53" spans="1:101" x14ac:dyDescent="0.2">
      <c r="A53" s="3" t="s">
        <v>165</v>
      </c>
      <c r="B53" s="3" t="s">
        <v>175</v>
      </c>
      <c r="J53" s="12">
        <v>1</v>
      </c>
      <c r="K53" s="12">
        <v>0</v>
      </c>
      <c r="S53" s="22">
        <v>0</v>
      </c>
      <c r="T53" s="22">
        <v>12.8</v>
      </c>
      <c r="U53" s="22">
        <v>0</v>
      </c>
      <c r="V53" s="22">
        <v>0</v>
      </c>
      <c r="W53" s="22">
        <v>0</v>
      </c>
      <c r="X53" s="22">
        <v>2</v>
      </c>
      <c r="Y53" s="22">
        <v>0</v>
      </c>
      <c r="Z53" s="22">
        <v>0</v>
      </c>
      <c r="AA53" s="22">
        <v>0</v>
      </c>
      <c r="AB53" s="22">
        <v>2</v>
      </c>
      <c r="AC53" s="22">
        <v>3</v>
      </c>
      <c r="AD53" s="22">
        <v>0</v>
      </c>
      <c r="AE53" s="22">
        <v>0</v>
      </c>
      <c r="AF53" s="22">
        <v>0</v>
      </c>
      <c r="AG53" s="22">
        <v>0</v>
      </c>
      <c r="AH53" s="22">
        <v>0</v>
      </c>
      <c r="AI53" s="22">
        <v>0</v>
      </c>
      <c r="AK53" s="14">
        <v>0.28081</v>
      </c>
      <c r="AL53" s="14">
        <v>1</v>
      </c>
      <c r="AM53" s="14">
        <v>1</v>
      </c>
      <c r="AN53" s="14">
        <v>1</v>
      </c>
      <c r="AO53" s="14">
        <v>1</v>
      </c>
      <c r="AP53" s="14">
        <v>1</v>
      </c>
      <c r="AQ53" s="14">
        <v>1</v>
      </c>
      <c r="AR53" s="14">
        <v>0</v>
      </c>
      <c r="AS53" s="14">
        <v>1</v>
      </c>
      <c r="AT53" s="14">
        <v>1</v>
      </c>
      <c r="AU53" s="14">
        <v>1.99</v>
      </c>
      <c r="AV53" s="14">
        <v>1</v>
      </c>
      <c r="AY53" s="13"/>
      <c r="AZ53" s="43" t="e">
        <v>#VALUE!</v>
      </c>
      <c r="BA53" s="13"/>
      <c r="BB53" s="48">
        <v>0.05</v>
      </c>
      <c r="BC53" s="48">
        <v>0.99</v>
      </c>
      <c r="BD53" s="48">
        <v>0.5</v>
      </c>
      <c r="BE53" s="13"/>
      <c r="BZ53" s="12">
        <v>1</v>
      </c>
      <c r="CV53" s="12">
        <v>0</v>
      </c>
      <c r="CW53" s="12">
        <v>0</v>
      </c>
    </row>
    <row r="54" spans="1:101" x14ac:dyDescent="0.2">
      <c r="A54" s="3" t="s">
        <v>165</v>
      </c>
      <c r="B54" s="3" t="s">
        <v>176</v>
      </c>
      <c r="J54" s="12">
        <v>1</v>
      </c>
      <c r="K54" s="12">
        <v>0</v>
      </c>
      <c r="S54" s="22">
        <v>0</v>
      </c>
      <c r="T54" s="22">
        <v>12.8</v>
      </c>
      <c r="U54" s="22">
        <v>0</v>
      </c>
      <c r="V54" s="22">
        <v>0</v>
      </c>
      <c r="W54" s="22">
        <v>0</v>
      </c>
      <c r="X54" s="22">
        <v>2</v>
      </c>
      <c r="Y54" s="22">
        <v>0</v>
      </c>
      <c r="Z54" s="22">
        <v>0</v>
      </c>
      <c r="AA54" s="22">
        <v>0</v>
      </c>
      <c r="AB54" s="22">
        <v>2</v>
      </c>
      <c r="AC54" s="22">
        <v>3</v>
      </c>
      <c r="AD54" s="22">
        <v>0</v>
      </c>
      <c r="AE54" s="22">
        <v>0</v>
      </c>
      <c r="AF54" s="22">
        <v>0</v>
      </c>
      <c r="AG54" s="22">
        <v>0</v>
      </c>
      <c r="AH54" s="22">
        <v>0</v>
      </c>
      <c r="AI54" s="22">
        <v>0</v>
      </c>
      <c r="AK54" s="14">
        <v>0.50251999999999997</v>
      </c>
      <c r="AL54" s="14">
        <v>1</v>
      </c>
      <c r="AM54" s="14">
        <v>1</v>
      </c>
      <c r="AN54" s="14">
        <v>1</v>
      </c>
      <c r="AO54" s="14">
        <v>1</v>
      </c>
      <c r="AP54" s="14">
        <v>1</v>
      </c>
      <c r="AQ54" s="14">
        <v>1</v>
      </c>
      <c r="AR54" s="14">
        <v>0</v>
      </c>
      <c r="AS54" s="14">
        <v>1</v>
      </c>
      <c r="AT54" s="14">
        <v>1</v>
      </c>
      <c r="AU54" s="14">
        <v>1.99</v>
      </c>
      <c r="AV54" s="14">
        <v>1</v>
      </c>
      <c r="AY54" s="13"/>
      <c r="AZ54" s="43" t="e">
        <v>#VALUE!</v>
      </c>
      <c r="BA54" s="13"/>
      <c r="BB54" s="48">
        <v>0.05</v>
      </c>
      <c r="BC54" s="48">
        <v>0.99</v>
      </c>
      <c r="BD54" s="48">
        <v>0.5</v>
      </c>
      <c r="BE54" s="13"/>
      <c r="BZ54" s="12">
        <v>1</v>
      </c>
      <c r="CV54" s="12">
        <v>0</v>
      </c>
      <c r="CW54" s="12">
        <v>0</v>
      </c>
    </row>
    <row r="55" spans="1:101" x14ac:dyDescent="0.2">
      <c r="A55" s="3" t="s">
        <v>165</v>
      </c>
      <c r="B55" s="3" t="s">
        <v>177</v>
      </c>
      <c r="J55" s="12">
        <v>1</v>
      </c>
      <c r="K55" s="12">
        <v>0</v>
      </c>
      <c r="S55" s="22">
        <v>0</v>
      </c>
      <c r="T55" s="22">
        <v>12.8</v>
      </c>
      <c r="U55" s="22">
        <v>0</v>
      </c>
      <c r="V55" s="22">
        <v>0</v>
      </c>
      <c r="W55" s="22">
        <v>0</v>
      </c>
      <c r="X55" s="22">
        <v>2</v>
      </c>
      <c r="Y55" s="22">
        <v>0</v>
      </c>
      <c r="Z55" s="22">
        <v>0</v>
      </c>
      <c r="AA55" s="22">
        <v>0</v>
      </c>
      <c r="AB55" s="22">
        <v>2</v>
      </c>
      <c r="AC55" s="22">
        <v>3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</v>
      </c>
      <c r="AK55" s="14">
        <v>0.40387000000000001</v>
      </c>
      <c r="AL55" s="14">
        <v>1</v>
      </c>
      <c r="AM55" s="14">
        <v>1</v>
      </c>
      <c r="AN55" s="14">
        <v>1</v>
      </c>
      <c r="AO55" s="14">
        <v>1</v>
      </c>
      <c r="AP55" s="14">
        <v>1</v>
      </c>
      <c r="AQ55" s="14">
        <v>1</v>
      </c>
      <c r="AR55" s="14">
        <v>0</v>
      </c>
      <c r="AS55" s="14">
        <v>1</v>
      </c>
      <c r="AT55" s="14">
        <v>1</v>
      </c>
      <c r="AU55" s="14">
        <v>1.99</v>
      </c>
      <c r="AV55" s="14">
        <v>1</v>
      </c>
      <c r="AY55" s="13"/>
      <c r="AZ55" s="43" t="e">
        <v>#VALUE!</v>
      </c>
      <c r="BA55" s="13"/>
      <c r="BB55" s="48">
        <v>0.05</v>
      </c>
      <c r="BC55" s="48">
        <v>0.99</v>
      </c>
      <c r="BD55" s="48">
        <v>0.5</v>
      </c>
      <c r="BE55" s="13"/>
      <c r="BZ55" s="12">
        <v>1</v>
      </c>
      <c r="CV55" s="12">
        <v>0</v>
      </c>
      <c r="CW55" s="12">
        <v>0</v>
      </c>
    </row>
    <row r="56" spans="1:101" x14ac:dyDescent="0.2">
      <c r="A56" s="3" t="s">
        <v>165</v>
      </c>
      <c r="B56" s="3" t="s">
        <v>178</v>
      </c>
      <c r="J56" s="12">
        <v>1</v>
      </c>
      <c r="K56" s="12">
        <v>0</v>
      </c>
      <c r="S56" s="22">
        <v>0</v>
      </c>
      <c r="T56" s="22">
        <v>12.8</v>
      </c>
      <c r="U56" s="22">
        <v>0</v>
      </c>
      <c r="V56" s="22">
        <v>0</v>
      </c>
      <c r="W56" s="22">
        <v>0</v>
      </c>
      <c r="X56" s="22">
        <v>2</v>
      </c>
      <c r="Y56" s="22">
        <v>0</v>
      </c>
      <c r="Z56" s="22">
        <v>0</v>
      </c>
      <c r="AA56" s="22">
        <v>0</v>
      </c>
      <c r="AB56" s="22">
        <v>2</v>
      </c>
      <c r="AC56" s="22">
        <v>3</v>
      </c>
      <c r="AD56" s="22">
        <v>0</v>
      </c>
      <c r="AE56" s="22">
        <v>0</v>
      </c>
      <c r="AF56" s="22">
        <v>0</v>
      </c>
      <c r="AG56" s="22">
        <v>0</v>
      </c>
      <c r="AH56" s="22">
        <v>0</v>
      </c>
      <c r="AI56" s="22">
        <v>0</v>
      </c>
      <c r="AK56" s="14">
        <v>0.18853</v>
      </c>
      <c r="AL56" s="14">
        <v>1</v>
      </c>
      <c r="AM56" s="14">
        <v>1</v>
      </c>
      <c r="AN56" s="14">
        <v>1</v>
      </c>
      <c r="AO56" s="14">
        <v>1</v>
      </c>
      <c r="AP56" s="14">
        <v>1</v>
      </c>
      <c r="AQ56" s="14">
        <v>1</v>
      </c>
      <c r="AR56" s="14">
        <v>0</v>
      </c>
      <c r="AS56" s="14">
        <v>1</v>
      </c>
      <c r="AT56" s="14">
        <v>1</v>
      </c>
      <c r="AU56" s="14">
        <v>1.99</v>
      </c>
      <c r="AV56" s="14">
        <v>1</v>
      </c>
      <c r="BZ56" s="12">
        <v>1</v>
      </c>
      <c r="CV56" s="12">
        <v>0</v>
      </c>
      <c r="CW56" s="12">
        <v>0</v>
      </c>
    </row>
    <row r="57" spans="1:101" x14ac:dyDescent="0.2">
      <c r="A57" s="3" t="s">
        <v>165</v>
      </c>
      <c r="B57" s="3" t="s">
        <v>179</v>
      </c>
      <c r="J57" s="12">
        <v>1</v>
      </c>
      <c r="K57" s="12">
        <v>0</v>
      </c>
      <c r="S57" s="22">
        <v>0</v>
      </c>
      <c r="T57" s="22">
        <v>12.8</v>
      </c>
      <c r="U57" s="22">
        <v>0</v>
      </c>
      <c r="V57" s="22">
        <v>0</v>
      </c>
      <c r="W57" s="22">
        <v>0</v>
      </c>
      <c r="X57" s="22">
        <v>2</v>
      </c>
      <c r="Y57" s="22">
        <v>0</v>
      </c>
      <c r="Z57" s="22">
        <v>0</v>
      </c>
      <c r="AA57" s="22">
        <v>0</v>
      </c>
      <c r="AB57" s="22">
        <v>2</v>
      </c>
      <c r="AC57" s="22">
        <v>3</v>
      </c>
      <c r="AD57" s="22">
        <v>0</v>
      </c>
      <c r="AE57" s="22">
        <v>0</v>
      </c>
      <c r="AF57" s="22">
        <v>0</v>
      </c>
      <c r="AG57" s="22">
        <v>0</v>
      </c>
      <c r="AH57" s="22">
        <v>0</v>
      </c>
      <c r="AI57" s="22">
        <v>0</v>
      </c>
      <c r="AK57" s="14">
        <v>6.7599999999999993E-2</v>
      </c>
      <c r="AL57" s="14">
        <v>1</v>
      </c>
      <c r="AM57" s="14">
        <v>1</v>
      </c>
      <c r="AN57" s="14">
        <v>1</v>
      </c>
      <c r="AO57" s="14">
        <v>1</v>
      </c>
      <c r="AP57" s="14">
        <v>1</v>
      </c>
      <c r="AQ57" s="14">
        <v>1</v>
      </c>
      <c r="AR57" s="14">
        <v>0</v>
      </c>
      <c r="AS57" s="14">
        <v>1</v>
      </c>
      <c r="AT57" s="14">
        <v>1</v>
      </c>
      <c r="AU57" s="14">
        <v>1.99</v>
      </c>
      <c r="AV57" s="14">
        <v>1</v>
      </c>
      <c r="BB57" s="23" t="s">
        <v>161</v>
      </c>
      <c r="BC57" s="23" t="s">
        <v>162</v>
      </c>
      <c r="BD57" s="23" t="s">
        <v>163</v>
      </c>
      <c r="BZ57" s="12">
        <v>1</v>
      </c>
      <c r="CV57" s="12">
        <v>0</v>
      </c>
      <c r="CW57" s="12">
        <v>0</v>
      </c>
    </row>
    <row r="58" spans="1:101" x14ac:dyDescent="0.2">
      <c r="A58" s="3" t="s">
        <v>165</v>
      </c>
      <c r="B58" s="3" t="s">
        <v>180</v>
      </c>
      <c r="J58" s="12">
        <v>1</v>
      </c>
      <c r="K58" s="12">
        <v>0</v>
      </c>
      <c r="S58" s="22">
        <v>0</v>
      </c>
      <c r="T58" s="22">
        <v>12.8</v>
      </c>
      <c r="U58" s="22">
        <v>0</v>
      </c>
      <c r="V58" s="22">
        <v>0</v>
      </c>
      <c r="W58" s="22">
        <v>0</v>
      </c>
      <c r="X58" s="22">
        <v>2</v>
      </c>
      <c r="Y58" s="22">
        <v>0</v>
      </c>
      <c r="Z58" s="22">
        <v>0</v>
      </c>
      <c r="AA58" s="22">
        <v>0</v>
      </c>
      <c r="AB58" s="22">
        <v>2</v>
      </c>
      <c r="AC58" s="22">
        <v>3</v>
      </c>
      <c r="AD58" s="22">
        <v>0</v>
      </c>
      <c r="AE58" s="22">
        <v>0</v>
      </c>
      <c r="AF58" s="22">
        <v>0</v>
      </c>
      <c r="AG58" s="22">
        <v>0</v>
      </c>
      <c r="AH58" s="22">
        <v>0</v>
      </c>
      <c r="AI58" s="22">
        <v>0</v>
      </c>
      <c r="AK58" s="14">
        <v>0</v>
      </c>
      <c r="AL58" s="14">
        <v>1</v>
      </c>
      <c r="AM58" s="14">
        <v>1</v>
      </c>
      <c r="AN58" s="14">
        <v>1</v>
      </c>
      <c r="AO58" s="14">
        <v>1</v>
      </c>
      <c r="AP58" s="14">
        <v>1</v>
      </c>
      <c r="AQ58" s="14">
        <v>1</v>
      </c>
      <c r="AR58" s="14">
        <v>1</v>
      </c>
      <c r="AS58" s="14">
        <v>1</v>
      </c>
      <c r="AT58" s="14">
        <v>1</v>
      </c>
      <c r="AU58" s="14">
        <v>1.99</v>
      </c>
      <c r="AV58" s="14">
        <v>1</v>
      </c>
      <c r="BB58" s="33" cm="1">
        <f t="array" ref="BB58:BD63">BB50:BD55*AW84</f>
        <v>0</v>
      </c>
      <c r="BC58" s="33">
        <v>0</v>
      </c>
      <c r="BD58" s="33">
        <v>0</v>
      </c>
      <c r="BZ58" s="12">
        <v>1</v>
      </c>
      <c r="CV58" s="12">
        <v>0</v>
      </c>
      <c r="CW58" s="12">
        <v>0</v>
      </c>
    </row>
    <row r="59" spans="1:101" x14ac:dyDescent="0.2">
      <c r="A59" s="3" t="s">
        <v>165</v>
      </c>
      <c r="B59" s="3" t="s">
        <v>181</v>
      </c>
      <c r="J59" s="12">
        <v>1</v>
      </c>
      <c r="K59" s="12">
        <v>0</v>
      </c>
      <c r="S59" s="22">
        <v>0</v>
      </c>
      <c r="T59" s="22">
        <v>12.8</v>
      </c>
      <c r="U59" s="22">
        <v>0</v>
      </c>
      <c r="V59" s="22">
        <v>0</v>
      </c>
      <c r="W59" s="22">
        <v>0</v>
      </c>
      <c r="X59" s="22">
        <v>2</v>
      </c>
      <c r="Y59" s="22">
        <v>0</v>
      </c>
      <c r="Z59" s="22">
        <v>0</v>
      </c>
      <c r="AA59" s="22">
        <v>0</v>
      </c>
      <c r="AB59" s="22">
        <v>2</v>
      </c>
      <c r="AC59" s="22">
        <v>3</v>
      </c>
      <c r="AD59" s="22">
        <v>0</v>
      </c>
      <c r="AE59" s="22">
        <v>0</v>
      </c>
      <c r="AF59" s="22">
        <v>0</v>
      </c>
      <c r="AG59" s="22">
        <v>0</v>
      </c>
      <c r="AH59" s="22">
        <v>0</v>
      </c>
      <c r="AI59" s="22">
        <v>0</v>
      </c>
      <c r="AK59" s="14">
        <v>0</v>
      </c>
      <c r="AL59" s="14">
        <v>1</v>
      </c>
      <c r="AM59" s="14">
        <v>1</v>
      </c>
      <c r="AN59" s="14">
        <v>1</v>
      </c>
      <c r="AO59" s="14">
        <v>1</v>
      </c>
      <c r="AP59" s="14">
        <v>1</v>
      </c>
      <c r="AQ59" s="14">
        <v>1</v>
      </c>
      <c r="AR59" s="14">
        <v>1</v>
      </c>
      <c r="AS59" s="14">
        <v>1</v>
      </c>
      <c r="AT59" s="14">
        <v>1</v>
      </c>
      <c r="AU59" s="14">
        <v>1.99</v>
      </c>
      <c r="AV59" s="14">
        <v>1</v>
      </c>
      <c r="BB59" s="33">
        <v>0</v>
      </c>
      <c r="BC59" s="33">
        <v>0</v>
      </c>
      <c r="BD59" s="33">
        <v>0</v>
      </c>
      <c r="BZ59" s="12">
        <v>1</v>
      </c>
      <c r="CV59" s="12">
        <v>0</v>
      </c>
      <c r="CW59" s="12">
        <v>0</v>
      </c>
    </row>
    <row r="60" spans="1:101" x14ac:dyDescent="0.2">
      <c r="A60" s="3" t="s">
        <v>165</v>
      </c>
      <c r="B60" s="3" t="s">
        <v>182</v>
      </c>
      <c r="J60" s="12">
        <v>1</v>
      </c>
      <c r="K60" s="12">
        <v>0</v>
      </c>
      <c r="S60" s="22">
        <v>0</v>
      </c>
      <c r="T60" s="22">
        <v>12.8</v>
      </c>
      <c r="U60" s="22">
        <v>0</v>
      </c>
      <c r="V60" s="22">
        <v>0</v>
      </c>
      <c r="W60" s="22">
        <v>0</v>
      </c>
      <c r="X60" s="22">
        <v>2</v>
      </c>
      <c r="Y60" s="22">
        <v>0</v>
      </c>
      <c r="Z60" s="22">
        <v>0</v>
      </c>
      <c r="AA60" s="22">
        <v>0</v>
      </c>
      <c r="AB60" s="22">
        <v>2</v>
      </c>
      <c r="AC60" s="22">
        <v>3</v>
      </c>
      <c r="AD60" s="22">
        <v>0</v>
      </c>
      <c r="AE60" s="22">
        <v>0</v>
      </c>
      <c r="AF60" s="22">
        <v>0</v>
      </c>
      <c r="AG60" s="22">
        <v>0</v>
      </c>
      <c r="AH60" s="22">
        <v>0</v>
      </c>
      <c r="AI60" s="22">
        <v>0</v>
      </c>
      <c r="AK60" s="14">
        <v>0</v>
      </c>
      <c r="AL60" s="14">
        <v>1</v>
      </c>
      <c r="AM60" s="14">
        <v>1</v>
      </c>
      <c r="AN60" s="14">
        <v>1</v>
      </c>
      <c r="AO60" s="14">
        <v>1</v>
      </c>
      <c r="AP60" s="14">
        <v>1</v>
      </c>
      <c r="AQ60" s="14">
        <v>1</v>
      </c>
      <c r="AR60" s="14">
        <v>1</v>
      </c>
      <c r="AS60" s="14">
        <v>1</v>
      </c>
      <c r="AT60" s="14">
        <v>1</v>
      </c>
      <c r="AU60" s="14">
        <v>1.99</v>
      </c>
      <c r="AV60" s="14">
        <v>1</v>
      </c>
      <c r="BB60" s="33">
        <v>0</v>
      </c>
      <c r="BC60" s="33">
        <v>0</v>
      </c>
      <c r="BD60" s="33">
        <v>0</v>
      </c>
      <c r="BZ60" s="12">
        <v>1</v>
      </c>
      <c r="CV60" s="12">
        <v>0</v>
      </c>
      <c r="CW60" s="12">
        <v>0</v>
      </c>
    </row>
    <row r="61" spans="1:101" x14ac:dyDescent="0.2">
      <c r="A61" s="3" t="s">
        <v>165</v>
      </c>
      <c r="B61" s="3" t="s">
        <v>183</v>
      </c>
      <c r="J61" s="12">
        <v>1</v>
      </c>
      <c r="K61" s="12">
        <v>0</v>
      </c>
      <c r="S61" s="22">
        <v>0</v>
      </c>
      <c r="T61" s="22">
        <v>12.8</v>
      </c>
      <c r="U61" s="22">
        <v>0</v>
      </c>
      <c r="V61" s="22">
        <v>0</v>
      </c>
      <c r="W61" s="22">
        <v>0</v>
      </c>
      <c r="X61" s="22">
        <v>2</v>
      </c>
      <c r="Y61" s="22">
        <v>0</v>
      </c>
      <c r="Z61" s="22">
        <v>0</v>
      </c>
      <c r="AA61" s="22">
        <v>0</v>
      </c>
      <c r="AB61" s="22">
        <v>2</v>
      </c>
      <c r="AC61" s="22">
        <v>3</v>
      </c>
      <c r="AD61" s="22">
        <v>0</v>
      </c>
      <c r="AE61" s="22">
        <v>0</v>
      </c>
      <c r="AF61" s="22">
        <v>0</v>
      </c>
      <c r="AG61" s="22">
        <v>0</v>
      </c>
      <c r="AH61" s="22">
        <v>0</v>
      </c>
      <c r="AI61" s="22">
        <v>0</v>
      </c>
      <c r="AK61" s="14">
        <v>0</v>
      </c>
      <c r="AL61" s="14">
        <v>1</v>
      </c>
      <c r="AM61" s="14">
        <v>1</v>
      </c>
      <c r="AN61" s="14">
        <v>1</v>
      </c>
      <c r="AO61" s="14">
        <v>1</v>
      </c>
      <c r="AP61" s="14">
        <v>1</v>
      </c>
      <c r="AQ61" s="14">
        <v>1</v>
      </c>
      <c r="AR61" s="14">
        <v>1</v>
      </c>
      <c r="AS61" s="14">
        <v>1</v>
      </c>
      <c r="AT61" s="14">
        <v>1</v>
      </c>
      <c r="AU61" s="14">
        <v>1.99</v>
      </c>
      <c r="AV61" s="14">
        <v>1</v>
      </c>
      <c r="BB61" s="33">
        <v>0</v>
      </c>
      <c r="BC61" s="33">
        <v>0</v>
      </c>
      <c r="BD61" s="33">
        <v>0</v>
      </c>
      <c r="BZ61" s="12">
        <v>1</v>
      </c>
      <c r="CV61" s="12">
        <v>0</v>
      </c>
      <c r="CW61" s="12">
        <v>0</v>
      </c>
    </row>
    <row r="62" spans="1:101" x14ac:dyDescent="0.2">
      <c r="A62" s="3" t="s">
        <v>165</v>
      </c>
      <c r="B62" s="3" t="s">
        <v>184</v>
      </c>
      <c r="J62" s="12">
        <v>1</v>
      </c>
      <c r="K62" s="12">
        <v>0</v>
      </c>
      <c r="S62" s="22">
        <v>0</v>
      </c>
      <c r="T62" s="22">
        <v>12.8</v>
      </c>
      <c r="U62" s="22">
        <v>0</v>
      </c>
      <c r="V62" s="22">
        <v>0</v>
      </c>
      <c r="W62" s="22">
        <v>0</v>
      </c>
      <c r="X62" s="22">
        <v>2</v>
      </c>
      <c r="Y62" s="22">
        <v>0</v>
      </c>
      <c r="Z62" s="22">
        <v>0</v>
      </c>
      <c r="AA62" s="22">
        <v>0</v>
      </c>
      <c r="AB62" s="22">
        <v>2</v>
      </c>
      <c r="AC62" s="22">
        <v>3</v>
      </c>
      <c r="AD62" s="22">
        <v>0</v>
      </c>
      <c r="AE62" s="22">
        <v>0</v>
      </c>
      <c r="AF62" s="22">
        <v>0</v>
      </c>
      <c r="AG62" s="22">
        <v>0</v>
      </c>
      <c r="AH62" s="22">
        <v>0</v>
      </c>
      <c r="AI62" s="22">
        <v>0</v>
      </c>
      <c r="AK62" s="14">
        <v>0</v>
      </c>
      <c r="AL62" s="14">
        <v>1</v>
      </c>
      <c r="AM62" s="14">
        <v>1</v>
      </c>
      <c r="AN62" s="14">
        <v>1</v>
      </c>
      <c r="AO62" s="14">
        <v>1</v>
      </c>
      <c r="AP62" s="14">
        <v>1</v>
      </c>
      <c r="AQ62" s="14">
        <v>1</v>
      </c>
      <c r="AR62" s="14">
        <v>1</v>
      </c>
      <c r="AS62" s="14">
        <v>1</v>
      </c>
      <c r="AT62" s="14">
        <v>1</v>
      </c>
      <c r="AU62" s="14">
        <v>1.99</v>
      </c>
      <c r="AV62" s="14">
        <v>1</v>
      </c>
      <c r="BB62" s="33">
        <v>0</v>
      </c>
      <c r="BC62" s="33">
        <v>0</v>
      </c>
      <c r="BD62" s="33">
        <v>0</v>
      </c>
      <c r="BZ62" s="12">
        <v>1</v>
      </c>
      <c r="CA62" s="12">
        <v>1</v>
      </c>
      <c r="CB62" s="12">
        <v>1</v>
      </c>
      <c r="CC62" s="12">
        <v>1</v>
      </c>
      <c r="CD62" s="12">
        <v>1</v>
      </c>
      <c r="CE62" s="12">
        <v>1</v>
      </c>
      <c r="CF62" s="12">
        <v>1</v>
      </c>
      <c r="CG62" s="12">
        <v>1</v>
      </c>
      <c r="CH62" s="12">
        <v>1</v>
      </c>
      <c r="CI62" s="12">
        <v>1</v>
      </c>
      <c r="CJ62" s="12">
        <v>1</v>
      </c>
      <c r="CK62" s="12">
        <v>1</v>
      </c>
      <c r="CL62" s="12">
        <v>1</v>
      </c>
      <c r="CM62" s="12">
        <v>1</v>
      </c>
      <c r="CN62" s="12">
        <v>1</v>
      </c>
      <c r="CO62" s="12">
        <v>1</v>
      </c>
      <c r="CP62" s="12">
        <v>1</v>
      </c>
      <c r="CQ62" s="12">
        <v>1</v>
      </c>
      <c r="CR62" s="12">
        <v>1</v>
      </c>
      <c r="CS62" s="12">
        <v>1</v>
      </c>
      <c r="CT62" s="12">
        <v>1</v>
      </c>
      <c r="CU62" s="12">
        <v>1</v>
      </c>
      <c r="CV62" s="12">
        <v>0</v>
      </c>
      <c r="CW62" s="12">
        <v>0</v>
      </c>
    </row>
    <row r="63" spans="1:101" x14ac:dyDescent="0.2">
      <c r="A63" s="3" t="s">
        <v>165</v>
      </c>
      <c r="B63" s="3" t="s">
        <v>185</v>
      </c>
      <c r="J63" s="12">
        <v>1</v>
      </c>
      <c r="K63" s="12">
        <v>0</v>
      </c>
      <c r="S63" s="22">
        <v>0</v>
      </c>
      <c r="T63" s="22">
        <v>12.8</v>
      </c>
      <c r="U63" s="22">
        <v>0</v>
      </c>
      <c r="V63" s="22">
        <v>0</v>
      </c>
      <c r="W63" s="22">
        <v>0</v>
      </c>
      <c r="X63" s="22">
        <v>2</v>
      </c>
      <c r="Y63" s="22">
        <v>0</v>
      </c>
      <c r="Z63" s="22">
        <v>0</v>
      </c>
      <c r="AA63" s="22">
        <v>0</v>
      </c>
      <c r="AB63" s="22">
        <v>2</v>
      </c>
      <c r="AC63" s="22">
        <v>3</v>
      </c>
      <c r="AD63" s="22">
        <v>0</v>
      </c>
      <c r="AE63" s="22">
        <v>0</v>
      </c>
      <c r="AF63" s="22">
        <v>0</v>
      </c>
      <c r="AG63" s="22">
        <v>0</v>
      </c>
      <c r="AH63" s="22">
        <v>0</v>
      </c>
      <c r="AI63" s="22">
        <v>0</v>
      </c>
      <c r="AK63" s="14">
        <v>0</v>
      </c>
      <c r="AL63" s="14">
        <v>1</v>
      </c>
      <c r="AM63" s="14">
        <v>1</v>
      </c>
      <c r="AN63" s="14">
        <v>1</v>
      </c>
      <c r="AO63" s="14">
        <v>1</v>
      </c>
      <c r="AP63" s="14">
        <v>1</v>
      </c>
      <c r="AQ63" s="14">
        <v>1</v>
      </c>
      <c r="AR63" s="14">
        <v>1</v>
      </c>
      <c r="AS63" s="14">
        <v>1</v>
      </c>
      <c r="AT63" s="14">
        <v>1</v>
      </c>
      <c r="AU63" s="14">
        <v>1.99</v>
      </c>
      <c r="AV63" s="14">
        <v>1</v>
      </c>
      <c r="AY63" s="13"/>
      <c r="AZ63" s="13"/>
      <c r="BB63" s="33">
        <v>0</v>
      </c>
      <c r="BC63" s="33">
        <v>0</v>
      </c>
      <c r="BD63" s="33">
        <v>0</v>
      </c>
      <c r="BZ63" s="12">
        <v>1</v>
      </c>
      <c r="CA63" s="12">
        <v>1</v>
      </c>
      <c r="CB63" s="12">
        <v>1</v>
      </c>
      <c r="CC63" s="12">
        <v>1</v>
      </c>
      <c r="CD63" s="12">
        <v>1</v>
      </c>
      <c r="CE63" s="12">
        <v>1</v>
      </c>
      <c r="CF63" s="12">
        <v>1</v>
      </c>
      <c r="CG63" s="12">
        <v>1</v>
      </c>
      <c r="CH63" s="12">
        <v>1</v>
      </c>
      <c r="CI63" s="12">
        <v>1</v>
      </c>
      <c r="CJ63" s="12">
        <v>1</v>
      </c>
      <c r="CK63" s="12">
        <v>1</v>
      </c>
      <c r="CL63" s="12">
        <v>1</v>
      </c>
      <c r="CM63" s="12">
        <v>1</v>
      </c>
      <c r="CN63" s="12">
        <v>1</v>
      </c>
      <c r="CO63" s="12">
        <v>1</v>
      </c>
      <c r="CP63" s="12">
        <v>1</v>
      </c>
      <c r="CQ63" s="12">
        <v>1</v>
      </c>
      <c r="CR63" s="12">
        <v>1</v>
      </c>
      <c r="CS63" s="12">
        <v>1</v>
      </c>
      <c r="CT63" s="12">
        <v>1</v>
      </c>
      <c r="CU63" s="12">
        <v>1</v>
      </c>
      <c r="CV63" s="12">
        <v>1</v>
      </c>
      <c r="CW63" s="12">
        <v>0</v>
      </c>
    </row>
    <row r="64" spans="1:101" x14ac:dyDescent="0.2">
      <c r="A64" s="3" t="s">
        <v>165</v>
      </c>
      <c r="B64" s="3" t="s">
        <v>186</v>
      </c>
      <c r="J64" s="12">
        <v>1</v>
      </c>
      <c r="K64" s="12">
        <v>0</v>
      </c>
      <c r="S64" s="22">
        <v>0</v>
      </c>
      <c r="T64" s="22">
        <v>12.8</v>
      </c>
      <c r="U64" s="22">
        <v>0</v>
      </c>
      <c r="V64" s="22">
        <v>0</v>
      </c>
      <c r="W64" s="22">
        <v>0</v>
      </c>
      <c r="X64" s="22">
        <v>2</v>
      </c>
      <c r="Y64" s="22">
        <v>0</v>
      </c>
      <c r="Z64" s="22">
        <v>0</v>
      </c>
      <c r="AA64" s="22">
        <v>0</v>
      </c>
      <c r="AB64" s="22">
        <v>2</v>
      </c>
      <c r="AC64" s="22">
        <v>3</v>
      </c>
      <c r="AD64" s="22">
        <v>0</v>
      </c>
      <c r="AE64" s="22">
        <v>0</v>
      </c>
      <c r="AF64" s="22">
        <v>0</v>
      </c>
      <c r="AG64" s="22">
        <v>0</v>
      </c>
      <c r="AH64" s="22">
        <v>0</v>
      </c>
      <c r="AI64" s="22">
        <v>0</v>
      </c>
      <c r="AK64" s="14">
        <v>0</v>
      </c>
      <c r="AL64" s="14">
        <v>1</v>
      </c>
      <c r="AM64" s="14">
        <v>1</v>
      </c>
      <c r="AN64" s="14">
        <v>1</v>
      </c>
      <c r="AO64" s="14">
        <v>1</v>
      </c>
      <c r="AP64" s="14">
        <v>1</v>
      </c>
      <c r="AQ64" s="14">
        <v>1</v>
      </c>
      <c r="AR64" s="14">
        <v>1</v>
      </c>
      <c r="AS64" s="14">
        <v>1</v>
      </c>
      <c r="AT64" s="14">
        <v>1</v>
      </c>
      <c r="AU64" s="14">
        <v>1.99</v>
      </c>
      <c r="AV64" s="14">
        <v>1</v>
      </c>
      <c r="BZ64" s="12">
        <v>1</v>
      </c>
      <c r="CA64" s="12">
        <v>1</v>
      </c>
      <c r="CB64" s="12">
        <v>1</v>
      </c>
      <c r="CC64" s="12">
        <v>1</v>
      </c>
      <c r="CD64" s="12">
        <v>1</v>
      </c>
      <c r="CE64" s="12">
        <v>1</v>
      </c>
      <c r="CF64" s="12">
        <v>1</v>
      </c>
      <c r="CG64" s="12">
        <v>1</v>
      </c>
      <c r="CH64" s="12">
        <v>1</v>
      </c>
      <c r="CI64" s="12">
        <v>1</v>
      </c>
      <c r="CJ64" s="12">
        <v>1</v>
      </c>
      <c r="CK64" s="12">
        <v>1</v>
      </c>
      <c r="CL64" s="12">
        <v>1</v>
      </c>
      <c r="CM64" s="12">
        <v>1</v>
      </c>
      <c r="CN64" s="12">
        <v>1</v>
      </c>
      <c r="CO64" s="12">
        <v>1</v>
      </c>
      <c r="CP64" s="12">
        <v>1</v>
      </c>
      <c r="CQ64" s="12">
        <v>1</v>
      </c>
      <c r="CR64" s="12">
        <v>1</v>
      </c>
      <c r="CS64" s="12">
        <v>1</v>
      </c>
      <c r="CT64" s="12">
        <v>1</v>
      </c>
      <c r="CU64" s="12">
        <v>1</v>
      </c>
      <c r="CV64" s="12">
        <v>1</v>
      </c>
      <c r="CW64" s="12">
        <v>1</v>
      </c>
    </row>
    <row r="65" spans="1:101" x14ac:dyDescent="0.2">
      <c r="A65" s="3" t="s">
        <v>140</v>
      </c>
      <c r="B65" s="3" t="s">
        <v>141</v>
      </c>
      <c r="J65" s="12">
        <v>0</v>
      </c>
      <c r="K65" s="12">
        <v>1</v>
      </c>
      <c r="S65" s="22">
        <v>0</v>
      </c>
      <c r="T65" s="22">
        <v>12.8</v>
      </c>
      <c r="U65" s="22">
        <v>0</v>
      </c>
      <c r="V65" s="22">
        <v>0</v>
      </c>
      <c r="W65" s="22">
        <v>0</v>
      </c>
      <c r="X65" s="22">
        <v>2</v>
      </c>
      <c r="Y65" s="22">
        <v>0</v>
      </c>
      <c r="Z65" s="22">
        <v>0</v>
      </c>
      <c r="AA65" s="22">
        <v>0</v>
      </c>
      <c r="AB65" s="22">
        <v>2</v>
      </c>
      <c r="AC65" s="22">
        <v>3</v>
      </c>
      <c r="AD65" s="22">
        <v>0</v>
      </c>
      <c r="AE65" s="22">
        <v>0</v>
      </c>
      <c r="AF65" s="22">
        <v>0</v>
      </c>
      <c r="AG65" s="22">
        <v>0</v>
      </c>
      <c r="AH65" s="22">
        <v>0</v>
      </c>
      <c r="AI65" s="22">
        <v>0</v>
      </c>
      <c r="AK65" s="14">
        <v>0</v>
      </c>
      <c r="AL65" s="14">
        <v>1</v>
      </c>
      <c r="AM65" s="14">
        <v>1</v>
      </c>
      <c r="AN65" s="14">
        <v>1</v>
      </c>
      <c r="AO65" s="14">
        <v>1</v>
      </c>
      <c r="AP65" s="14">
        <v>1</v>
      </c>
      <c r="AQ65" s="14">
        <v>1</v>
      </c>
      <c r="AR65" s="14">
        <v>0</v>
      </c>
      <c r="AS65" s="14">
        <v>0</v>
      </c>
      <c r="AT65" s="14">
        <v>0</v>
      </c>
      <c r="AU65" s="14">
        <v>0</v>
      </c>
      <c r="AV65" s="14">
        <v>0</v>
      </c>
    </row>
    <row r="66" spans="1:101" x14ac:dyDescent="0.2">
      <c r="S66" s="23" t="s">
        <v>69</v>
      </c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K66" s="11" t="s">
        <v>97</v>
      </c>
      <c r="BZ66" t="s">
        <v>192</v>
      </c>
    </row>
    <row r="67" spans="1:101" x14ac:dyDescent="0.2">
      <c r="A67" s="3" t="s">
        <v>165</v>
      </c>
      <c r="B67" s="3" t="s">
        <v>4</v>
      </c>
      <c r="S67" s="33" cm="1">
        <f t="array" ref="S67:AI90">MMULT(S41:AI64,_xlfn.MUNIT(17)*S37:AI37)</f>
        <v>0</v>
      </c>
      <c r="T67" s="33">
        <v>1.1195363</v>
      </c>
      <c r="U67" s="33">
        <v>0</v>
      </c>
      <c r="V67" s="33">
        <v>0</v>
      </c>
      <c r="W67" s="33">
        <v>0</v>
      </c>
      <c r="X67" s="33">
        <v>0</v>
      </c>
      <c r="Y67" s="33">
        <v>0</v>
      </c>
      <c r="Z67" s="33">
        <v>0</v>
      </c>
      <c r="AA67" s="33">
        <v>0</v>
      </c>
      <c r="AB67" s="33">
        <v>0</v>
      </c>
      <c r="AC67" s="33">
        <v>0.22499999999999998</v>
      </c>
      <c r="AD67" s="33">
        <v>0</v>
      </c>
      <c r="AE67" s="33">
        <v>8.5</v>
      </c>
      <c r="AF67" s="33">
        <v>0</v>
      </c>
      <c r="AG67" s="33">
        <v>0</v>
      </c>
      <c r="AH67" s="33">
        <v>0</v>
      </c>
      <c r="AI67" s="33">
        <v>0</v>
      </c>
      <c r="AK67" s="33" cm="1">
        <f t="array" ref="AK67:AV91">MMULT(AK41:AV65,_xlfn.MUNIT(12)*AK95:AV95)</f>
        <v>0</v>
      </c>
      <c r="AL67" s="34">
        <v>12.8</v>
      </c>
      <c r="AM67" s="34">
        <v>6</v>
      </c>
      <c r="AN67" s="34">
        <v>5</v>
      </c>
      <c r="AO67" s="34">
        <v>0</v>
      </c>
      <c r="AP67" s="34">
        <v>2</v>
      </c>
      <c r="AQ67" s="34">
        <v>9999</v>
      </c>
      <c r="AR67" s="34">
        <v>3.5</v>
      </c>
      <c r="AS67" s="34">
        <v>22</v>
      </c>
      <c r="AT67" s="34">
        <v>60</v>
      </c>
      <c r="AU67" s="34">
        <v>199</v>
      </c>
      <c r="AV67" s="34">
        <v>160</v>
      </c>
      <c r="BZ67" s="12">
        <v>1</v>
      </c>
      <c r="CA67" s="12">
        <v>0</v>
      </c>
      <c r="CB67" s="12">
        <v>0</v>
      </c>
      <c r="CC67" s="12">
        <v>0</v>
      </c>
      <c r="CD67" s="12">
        <v>0</v>
      </c>
      <c r="CE67" s="12">
        <v>0</v>
      </c>
      <c r="CF67" s="12">
        <v>0</v>
      </c>
      <c r="CG67" s="12">
        <v>0</v>
      </c>
      <c r="CH67" s="12">
        <v>0</v>
      </c>
      <c r="CI67" s="12">
        <v>0</v>
      </c>
      <c r="CJ67" s="12">
        <v>0</v>
      </c>
      <c r="CK67" s="12">
        <v>0</v>
      </c>
      <c r="CL67" s="12">
        <v>0</v>
      </c>
      <c r="CM67" s="12">
        <v>0</v>
      </c>
      <c r="CN67" s="12">
        <v>0</v>
      </c>
      <c r="CO67" s="12">
        <v>0</v>
      </c>
      <c r="CP67" s="12">
        <v>0</v>
      </c>
      <c r="CQ67" s="12">
        <v>0</v>
      </c>
      <c r="CR67" s="12">
        <v>0</v>
      </c>
      <c r="CS67" s="12">
        <v>0</v>
      </c>
      <c r="CT67" s="12">
        <v>0</v>
      </c>
      <c r="CU67" s="12">
        <v>0</v>
      </c>
      <c r="CV67" s="12">
        <v>0</v>
      </c>
      <c r="CW67" s="12">
        <v>0</v>
      </c>
    </row>
    <row r="68" spans="1:101" x14ac:dyDescent="0.2">
      <c r="A68" s="3" t="s">
        <v>165</v>
      </c>
      <c r="B68" s="3" t="s">
        <v>5</v>
      </c>
      <c r="S68" s="33">
        <v>0</v>
      </c>
      <c r="T68" s="33">
        <v>0.85000000000000009</v>
      </c>
      <c r="U68" s="33">
        <v>0</v>
      </c>
      <c r="V68" s="33">
        <v>0</v>
      </c>
      <c r="W68" s="33">
        <v>0</v>
      </c>
      <c r="X68" s="33">
        <v>0</v>
      </c>
      <c r="Y68" s="33">
        <v>0</v>
      </c>
      <c r="Z68" s="33">
        <v>0</v>
      </c>
      <c r="AA68" s="33">
        <v>0</v>
      </c>
      <c r="AB68" s="33">
        <v>0</v>
      </c>
      <c r="AC68" s="33">
        <v>0.44999999999999996</v>
      </c>
      <c r="AD68" s="33">
        <v>0</v>
      </c>
      <c r="AE68" s="33">
        <v>0</v>
      </c>
      <c r="AF68" s="33">
        <v>0</v>
      </c>
      <c r="AG68" s="33">
        <v>0</v>
      </c>
      <c r="AH68" s="33">
        <v>0</v>
      </c>
      <c r="AI68" s="33">
        <v>0</v>
      </c>
      <c r="AK68" s="34">
        <v>0</v>
      </c>
      <c r="AL68" s="34">
        <v>12.8</v>
      </c>
      <c r="AM68" s="34">
        <v>6</v>
      </c>
      <c r="AN68" s="34">
        <v>5</v>
      </c>
      <c r="AO68" s="34">
        <v>0</v>
      </c>
      <c r="AP68" s="34">
        <v>2</v>
      </c>
      <c r="AQ68" s="34">
        <v>9999</v>
      </c>
      <c r="AR68" s="34">
        <v>3.5</v>
      </c>
      <c r="AS68" s="34">
        <v>22</v>
      </c>
      <c r="AT68" s="34">
        <v>60</v>
      </c>
      <c r="AU68" s="34">
        <v>199</v>
      </c>
      <c r="AV68" s="34">
        <v>160</v>
      </c>
      <c r="BZ68" s="12">
        <f>BZ67*$BD$42</f>
        <v>0.9</v>
      </c>
      <c r="CA68" s="12">
        <v>1</v>
      </c>
      <c r="CB68" s="12">
        <v>0</v>
      </c>
      <c r="CC68" s="12">
        <v>0</v>
      </c>
      <c r="CD68" s="12">
        <v>0</v>
      </c>
      <c r="CE68" s="12">
        <v>0</v>
      </c>
      <c r="CF68" s="12">
        <v>0</v>
      </c>
      <c r="CG68" s="12">
        <v>0</v>
      </c>
      <c r="CH68" s="12">
        <v>0</v>
      </c>
      <c r="CI68" s="12">
        <v>0</v>
      </c>
      <c r="CJ68" s="12">
        <v>0</v>
      </c>
      <c r="CK68" s="12">
        <v>0</v>
      </c>
      <c r="CL68" s="12">
        <v>0</v>
      </c>
      <c r="CM68" s="12">
        <v>0</v>
      </c>
      <c r="CN68" s="12">
        <v>0</v>
      </c>
      <c r="CO68" s="12">
        <v>0</v>
      </c>
      <c r="CP68" s="12">
        <v>0</v>
      </c>
      <c r="CQ68" s="12">
        <v>0</v>
      </c>
      <c r="CR68" s="12">
        <v>0</v>
      </c>
      <c r="CS68" s="12">
        <v>0</v>
      </c>
      <c r="CT68" s="12">
        <v>0</v>
      </c>
      <c r="CU68" s="12">
        <v>0</v>
      </c>
      <c r="CV68" s="12">
        <v>0</v>
      </c>
      <c r="CW68" s="12">
        <v>0</v>
      </c>
    </row>
    <row r="69" spans="1:101" x14ac:dyDescent="0.2">
      <c r="A69" s="3" t="s">
        <v>165</v>
      </c>
      <c r="B69" s="3" t="s">
        <v>6</v>
      </c>
      <c r="S69" s="33">
        <v>0</v>
      </c>
      <c r="T69" s="33">
        <v>1.2800000000000002</v>
      </c>
      <c r="U69" s="33">
        <v>0</v>
      </c>
      <c r="V69" s="33">
        <v>0</v>
      </c>
      <c r="W69" s="33">
        <v>0</v>
      </c>
      <c r="X69" s="33">
        <v>0</v>
      </c>
      <c r="Y69" s="33">
        <v>0</v>
      </c>
      <c r="Z69" s="33">
        <v>0</v>
      </c>
      <c r="AA69" s="33">
        <v>0</v>
      </c>
      <c r="AB69" s="33">
        <v>0</v>
      </c>
      <c r="AC69" s="33">
        <v>0.89999999999999991</v>
      </c>
      <c r="AD69" s="33">
        <v>0</v>
      </c>
      <c r="AE69" s="33">
        <v>0</v>
      </c>
      <c r="AF69" s="33">
        <v>0</v>
      </c>
      <c r="AG69" s="33">
        <v>0</v>
      </c>
      <c r="AH69" s="33">
        <v>0</v>
      </c>
      <c r="AI69" s="33">
        <v>0</v>
      </c>
      <c r="AK69" s="34">
        <v>0</v>
      </c>
      <c r="AL69" s="34">
        <v>12.8</v>
      </c>
      <c r="AM69" s="34">
        <v>6</v>
      </c>
      <c r="AN69" s="34">
        <v>5</v>
      </c>
      <c r="AO69" s="34">
        <v>0</v>
      </c>
      <c r="AP69" s="34">
        <v>2</v>
      </c>
      <c r="AQ69" s="34">
        <v>9999</v>
      </c>
      <c r="AR69" s="34">
        <v>3.5</v>
      </c>
      <c r="AS69" s="34">
        <v>22</v>
      </c>
      <c r="AT69" s="34">
        <v>60</v>
      </c>
      <c r="AU69" s="34">
        <v>199</v>
      </c>
      <c r="AV69" s="34">
        <v>160</v>
      </c>
      <c r="BZ69" s="12">
        <f t="shared" ref="BZ69:CE90" si="0">BZ68*$BD$42</f>
        <v>0.81</v>
      </c>
      <c r="CA69" s="12">
        <f t="shared" si="0"/>
        <v>0.9</v>
      </c>
      <c r="CB69" s="12">
        <v>1</v>
      </c>
      <c r="CC69" s="12">
        <v>0</v>
      </c>
      <c r="CD69" s="12">
        <v>0</v>
      </c>
      <c r="CE69" s="12">
        <v>0</v>
      </c>
      <c r="CF69" s="12">
        <v>0</v>
      </c>
      <c r="CG69" s="12">
        <v>0</v>
      </c>
      <c r="CH69" s="12">
        <v>0</v>
      </c>
      <c r="CI69" s="12">
        <v>0</v>
      </c>
      <c r="CJ69" s="12">
        <v>0</v>
      </c>
      <c r="CK69" s="12">
        <v>0</v>
      </c>
      <c r="CL69" s="12">
        <v>0</v>
      </c>
      <c r="CM69" s="12">
        <v>0</v>
      </c>
      <c r="CN69" s="12">
        <v>0</v>
      </c>
      <c r="CO69" s="12">
        <v>0</v>
      </c>
      <c r="CP69" s="12">
        <v>0</v>
      </c>
      <c r="CQ69" s="12">
        <v>0</v>
      </c>
      <c r="CR69" s="12">
        <v>0</v>
      </c>
      <c r="CS69" s="12">
        <v>0</v>
      </c>
      <c r="CT69" s="12">
        <v>0</v>
      </c>
      <c r="CU69" s="12">
        <v>0</v>
      </c>
      <c r="CV69" s="12">
        <v>0</v>
      </c>
      <c r="CW69" s="12">
        <v>0</v>
      </c>
    </row>
    <row r="70" spans="1:101" x14ac:dyDescent="0.2">
      <c r="A70" s="3" t="s">
        <v>165</v>
      </c>
      <c r="B70" s="3" t="s">
        <v>166</v>
      </c>
      <c r="S70" s="33">
        <v>0</v>
      </c>
      <c r="T70" s="33">
        <v>1.21</v>
      </c>
      <c r="U70" s="33">
        <v>0</v>
      </c>
      <c r="V70" s="33">
        <v>0</v>
      </c>
      <c r="W70" s="33">
        <v>0</v>
      </c>
      <c r="X70" s="33">
        <v>0</v>
      </c>
      <c r="Y70" s="33">
        <v>0</v>
      </c>
      <c r="Z70" s="33">
        <v>0</v>
      </c>
      <c r="AA70" s="33">
        <v>0</v>
      </c>
      <c r="AB70" s="33">
        <v>0</v>
      </c>
      <c r="AC70" s="33">
        <v>0.22499999999999998</v>
      </c>
      <c r="AD70" s="33">
        <v>0</v>
      </c>
      <c r="AE70" s="33">
        <v>0</v>
      </c>
      <c r="AF70" s="33">
        <v>0</v>
      </c>
      <c r="AG70" s="33">
        <v>0</v>
      </c>
      <c r="AH70" s="33">
        <v>0</v>
      </c>
      <c r="AI70" s="33">
        <v>0</v>
      </c>
      <c r="AK70" s="34">
        <v>0</v>
      </c>
      <c r="AL70" s="34">
        <v>12.8</v>
      </c>
      <c r="AM70" s="34">
        <v>6</v>
      </c>
      <c r="AN70" s="34">
        <v>5</v>
      </c>
      <c r="AO70" s="34">
        <v>0</v>
      </c>
      <c r="AP70" s="34">
        <v>2</v>
      </c>
      <c r="AQ70" s="34">
        <v>9999</v>
      </c>
      <c r="AR70" s="34">
        <v>3.5</v>
      </c>
      <c r="AS70" s="34">
        <v>22</v>
      </c>
      <c r="AT70" s="34">
        <v>60</v>
      </c>
      <c r="AU70" s="34">
        <v>199</v>
      </c>
      <c r="AV70" s="34">
        <v>160</v>
      </c>
      <c r="BZ70" s="12">
        <f t="shared" si="0"/>
        <v>0.72900000000000009</v>
      </c>
      <c r="CA70" s="12">
        <f t="shared" si="0"/>
        <v>0.81</v>
      </c>
      <c r="CB70" s="12">
        <f t="shared" si="0"/>
        <v>0.9</v>
      </c>
      <c r="CC70" s="12">
        <v>1</v>
      </c>
      <c r="CD70" s="12">
        <v>0</v>
      </c>
      <c r="CE70" s="12">
        <v>0</v>
      </c>
      <c r="CF70" s="12">
        <v>0</v>
      </c>
      <c r="CG70" s="12">
        <v>0</v>
      </c>
      <c r="CH70" s="12">
        <v>0</v>
      </c>
      <c r="CI70" s="12">
        <v>0</v>
      </c>
      <c r="CJ70" s="12">
        <v>0</v>
      </c>
      <c r="CK70" s="12">
        <v>0</v>
      </c>
      <c r="CL70" s="12">
        <v>0</v>
      </c>
      <c r="CM70" s="12">
        <v>0</v>
      </c>
      <c r="CN70" s="12">
        <v>0</v>
      </c>
      <c r="CO70" s="12">
        <v>0</v>
      </c>
      <c r="CP70" s="12">
        <v>0</v>
      </c>
      <c r="CQ70" s="12">
        <v>0</v>
      </c>
      <c r="CR70" s="12">
        <v>0</v>
      </c>
      <c r="CS70" s="12">
        <v>0</v>
      </c>
      <c r="CT70" s="12">
        <v>0</v>
      </c>
      <c r="CU70" s="12">
        <v>0</v>
      </c>
      <c r="CV70" s="12">
        <v>0</v>
      </c>
      <c r="CW70" s="12">
        <v>0</v>
      </c>
    </row>
    <row r="71" spans="1:101" x14ac:dyDescent="0.2">
      <c r="A71" s="3" t="s">
        <v>165</v>
      </c>
      <c r="B71" s="3" t="s">
        <v>167</v>
      </c>
      <c r="S71" s="33">
        <v>0</v>
      </c>
      <c r="T71" s="33">
        <v>0.57000000000000006</v>
      </c>
      <c r="U71" s="33">
        <v>0</v>
      </c>
      <c r="V71" s="33">
        <v>0</v>
      </c>
      <c r="W71" s="33">
        <v>0</v>
      </c>
      <c r="X71" s="33">
        <v>0</v>
      </c>
      <c r="Y71" s="33">
        <v>0</v>
      </c>
      <c r="Z71" s="33">
        <v>0</v>
      </c>
      <c r="AA71" s="33">
        <v>0</v>
      </c>
      <c r="AB71" s="33">
        <v>0</v>
      </c>
      <c r="AC71" s="33">
        <v>0.44999999999999996</v>
      </c>
      <c r="AD71" s="33">
        <v>0</v>
      </c>
      <c r="AE71" s="33">
        <v>0</v>
      </c>
      <c r="AF71" s="33">
        <v>0</v>
      </c>
      <c r="AG71" s="33">
        <v>0</v>
      </c>
      <c r="AH71" s="33">
        <v>0</v>
      </c>
      <c r="AI71" s="33">
        <v>0</v>
      </c>
      <c r="AK71" s="34">
        <v>0</v>
      </c>
      <c r="AL71" s="34">
        <v>12.8</v>
      </c>
      <c r="AM71" s="34">
        <v>6</v>
      </c>
      <c r="AN71" s="34">
        <v>5</v>
      </c>
      <c r="AO71" s="34">
        <v>0</v>
      </c>
      <c r="AP71" s="34">
        <v>2</v>
      </c>
      <c r="AQ71" s="34">
        <v>9999</v>
      </c>
      <c r="AR71" s="34">
        <v>3.5</v>
      </c>
      <c r="AS71" s="34">
        <v>22</v>
      </c>
      <c r="AT71" s="34">
        <v>60</v>
      </c>
      <c r="AU71" s="34">
        <v>199</v>
      </c>
      <c r="AV71" s="34">
        <v>160</v>
      </c>
      <c r="BZ71" s="12">
        <f t="shared" si="0"/>
        <v>0.65610000000000013</v>
      </c>
      <c r="CA71" s="12">
        <f t="shared" si="0"/>
        <v>0.72900000000000009</v>
      </c>
      <c r="CB71" s="12">
        <f t="shared" si="0"/>
        <v>0.81</v>
      </c>
      <c r="CC71" s="12">
        <f t="shared" si="0"/>
        <v>0.9</v>
      </c>
      <c r="CD71" s="12">
        <v>1</v>
      </c>
      <c r="CE71" s="12">
        <v>0</v>
      </c>
      <c r="CF71" s="12">
        <v>0</v>
      </c>
      <c r="CG71" s="12">
        <v>0</v>
      </c>
      <c r="CH71" s="12">
        <v>0</v>
      </c>
      <c r="CI71" s="12">
        <v>0</v>
      </c>
      <c r="CJ71" s="12">
        <v>0</v>
      </c>
      <c r="CK71" s="12">
        <v>0</v>
      </c>
      <c r="CL71" s="12">
        <v>0</v>
      </c>
      <c r="CM71" s="12">
        <v>0</v>
      </c>
      <c r="CN71" s="12">
        <v>0</v>
      </c>
      <c r="CO71" s="12">
        <v>0</v>
      </c>
      <c r="CP71" s="12">
        <v>0</v>
      </c>
      <c r="CQ71" s="12">
        <v>0</v>
      </c>
      <c r="CR71" s="12">
        <v>0</v>
      </c>
      <c r="CS71" s="12">
        <v>0</v>
      </c>
      <c r="CT71" s="12">
        <v>0</v>
      </c>
      <c r="CU71" s="12">
        <v>0</v>
      </c>
      <c r="CV71" s="12">
        <v>0</v>
      </c>
      <c r="CW71" s="12">
        <v>0</v>
      </c>
    </row>
    <row r="72" spans="1:101" x14ac:dyDescent="0.2">
      <c r="A72" s="3" t="s">
        <v>165</v>
      </c>
      <c r="B72" s="3" t="s">
        <v>168</v>
      </c>
      <c r="S72" s="33">
        <v>0</v>
      </c>
      <c r="T72" s="33">
        <v>1.25</v>
      </c>
      <c r="U72" s="33">
        <v>0</v>
      </c>
      <c r="V72" s="33">
        <v>0</v>
      </c>
      <c r="W72" s="33">
        <v>0</v>
      </c>
      <c r="X72" s="33">
        <v>0</v>
      </c>
      <c r="Y72" s="33">
        <v>0</v>
      </c>
      <c r="Z72" s="33">
        <v>0</v>
      </c>
      <c r="AA72" s="33">
        <v>0</v>
      </c>
      <c r="AB72" s="33">
        <v>0</v>
      </c>
      <c r="AC72" s="33">
        <v>0.89999999999999991</v>
      </c>
      <c r="AD72" s="33">
        <v>0</v>
      </c>
      <c r="AE72" s="33">
        <v>0</v>
      </c>
      <c r="AF72" s="33">
        <v>0</v>
      </c>
      <c r="AG72" s="33">
        <v>0</v>
      </c>
      <c r="AH72" s="33">
        <v>0</v>
      </c>
      <c r="AI72" s="33">
        <v>0</v>
      </c>
      <c r="AK72" s="34">
        <v>0</v>
      </c>
      <c r="AL72" s="34">
        <v>12.8</v>
      </c>
      <c r="AM72" s="34">
        <v>6</v>
      </c>
      <c r="AN72" s="34">
        <v>5</v>
      </c>
      <c r="AO72" s="34">
        <v>0</v>
      </c>
      <c r="AP72" s="34">
        <v>2</v>
      </c>
      <c r="AQ72" s="34">
        <v>9999</v>
      </c>
      <c r="AR72" s="34">
        <v>3.5</v>
      </c>
      <c r="AS72" s="34">
        <v>22</v>
      </c>
      <c r="AT72" s="34">
        <v>60</v>
      </c>
      <c r="AU72" s="34">
        <v>199</v>
      </c>
      <c r="AV72" s="34">
        <v>160</v>
      </c>
      <c r="BZ72" s="12">
        <f t="shared" si="0"/>
        <v>0.59049000000000018</v>
      </c>
      <c r="CA72" s="12">
        <f t="shared" si="0"/>
        <v>0.65610000000000013</v>
      </c>
      <c r="CB72" s="12">
        <f t="shared" si="0"/>
        <v>0.72900000000000009</v>
      </c>
      <c r="CC72" s="12">
        <f t="shared" si="0"/>
        <v>0.81</v>
      </c>
      <c r="CD72" s="12">
        <f t="shared" si="0"/>
        <v>0.9</v>
      </c>
      <c r="CE72" s="12">
        <v>1</v>
      </c>
      <c r="CF72" s="12">
        <v>0</v>
      </c>
      <c r="CG72" s="12">
        <v>0</v>
      </c>
      <c r="CH72" s="12">
        <v>0</v>
      </c>
      <c r="CI72" s="12">
        <v>0</v>
      </c>
      <c r="CJ72" s="12">
        <v>0</v>
      </c>
      <c r="CK72" s="12">
        <v>0</v>
      </c>
      <c r="CL72" s="12">
        <v>0</v>
      </c>
      <c r="CM72" s="12">
        <v>0</v>
      </c>
      <c r="CN72" s="12">
        <v>0</v>
      </c>
      <c r="CO72" s="12">
        <v>0</v>
      </c>
      <c r="CP72" s="12">
        <v>0</v>
      </c>
      <c r="CQ72" s="12">
        <v>0</v>
      </c>
      <c r="CR72" s="12">
        <v>0</v>
      </c>
      <c r="CS72" s="12">
        <v>0</v>
      </c>
      <c r="CT72" s="12">
        <v>0</v>
      </c>
      <c r="CU72" s="12">
        <v>0</v>
      </c>
      <c r="CV72" s="12">
        <v>0</v>
      </c>
      <c r="CW72" s="12">
        <v>0</v>
      </c>
    </row>
    <row r="73" spans="1:101" x14ac:dyDescent="0.2">
      <c r="A73" s="3" t="s">
        <v>165</v>
      </c>
      <c r="B73" s="3" t="s">
        <v>169</v>
      </c>
      <c r="S73" s="33">
        <v>0</v>
      </c>
      <c r="T73" s="33">
        <v>1.2800000000000002</v>
      </c>
      <c r="U73" s="33">
        <v>0</v>
      </c>
      <c r="V73" s="33">
        <v>0</v>
      </c>
      <c r="W73" s="33">
        <v>0</v>
      </c>
      <c r="X73" s="33">
        <v>0</v>
      </c>
      <c r="Y73" s="33">
        <v>0</v>
      </c>
      <c r="Z73" s="33">
        <v>0</v>
      </c>
      <c r="AA73" s="33">
        <v>0</v>
      </c>
      <c r="AB73" s="33">
        <v>0</v>
      </c>
      <c r="AC73" s="33">
        <v>0.89999999999999991</v>
      </c>
      <c r="AD73" s="33">
        <v>0</v>
      </c>
      <c r="AE73" s="33">
        <v>0</v>
      </c>
      <c r="AF73" s="33">
        <v>0</v>
      </c>
      <c r="AG73" s="33">
        <v>0</v>
      </c>
      <c r="AH73" s="33">
        <v>0</v>
      </c>
      <c r="AI73" s="33">
        <v>0</v>
      </c>
      <c r="AK73" s="34">
        <v>0</v>
      </c>
      <c r="AL73" s="34">
        <v>12.8</v>
      </c>
      <c r="AM73" s="34">
        <v>6</v>
      </c>
      <c r="AN73" s="34">
        <v>5</v>
      </c>
      <c r="AO73" s="34">
        <v>0</v>
      </c>
      <c r="AP73" s="34">
        <v>2</v>
      </c>
      <c r="AQ73" s="34">
        <v>9999</v>
      </c>
      <c r="AR73" s="34">
        <v>3.5</v>
      </c>
      <c r="AS73" s="34">
        <v>22</v>
      </c>
      <c r="AT73" s="34">
        <v>60</v>
      </c>
      <c r="AU73" s="34">
        <v>199</v>
      </c>
      <c r="AV73" s="34">
        <v>160</v>
      </c>
      <c r="BZ73" s="12">
        <f t="shared" si="0"/>
        <v>0.53144100000000016</v>
      </c>
      <c r="CA73" s="12">
        <f t="shared" si="0"/>
        <v>0.59049000000000018</v>
      </c>
      <c r="CB73" s="12">
        <f t="shared" si="0"/>
        <v>0.65610000000000013</v>
      </c>
      <c r="CC73" s="12">
        <f t="shared" si="0"/>
        <v>0.72900000000000009</v>
      </c>
      <c r="CD73" s="12">
        <f t="shared" si="0"/>
        <v>0.81</v>
      </c>
      <c r="CE73" s="12">
        <f t="shared" si="0"/>
        <v>0.9</v>
      </c>
      <c r="CF73" s="12">
        <v>1</v>
      </c>
      <c r="CG73" s="12">
        <v>0</v>
      </c>
      <c r="CH73" s="12">
        <v>0</v>
      </c>
      <c r="CI73" s="12">
        <v>0</v>
      </c>
      <c r="CJ73" s="12">
        <v>0</v>
      </c>
      <c r="CK73" s="12">
        <v>0</v>
      </c>
      <c r="CL73" s="12">
        <v>0</v>
      </c>
      <c r="CM73" s="12">
        <v>0</v>
      </c>
      <c r="CN73" s="12">
        <v>0</v>
      </c>
      <c r="CO73" s="12">
        <v>0</v>
      </c>
      <c r="CP73" s="12">
        <v>0</v>
      </c>
      <c r="CQ73" s="12">
        <v>0</v>
      </c>
      <c r="CR73" s="12">
        <v>0</v>
      </c>
      <c r="CS73" s="12">
        <v>0</v>
      </c>
      <c r="CT73" s="12">
        <v>0</v>
      </c>
      <c r="CU73" s="12">
        <v>0</v>
      </c>
      <c r="CV73" s="12">
        <v>0</v>
      </c>
      <c r="CW73" s="12">
        <v>0</v>
      </c>
    </row>
    <row r="74" spans="1:101" x14ac:dyDescent="0.2">
      <c r="A74" s="3" t="s">
        <v>165</v>
      </c>
      <c r="B74" s="3" t="s">
        <v>170</v>
      </c>
      <c r="S74" s="33">
        <v>0</v>
      </c>
      <c r="T74" s="33">
        <v>1.2800000000000002</v>
      </c>
      <c r="U74" s="33">
        <v>0</v>
      </c>
      <c r="V74" s="33">
        <v>0</v>
      </c>
      <c r="W74" s="33">
        <v>0</v>
      </c>
      <c r="X74" s="33">
        <v>0</v>
      </c>
      <c r="Y74" s="33">
        <v>0</v>
      </c>
      <c r="Z74" s="33">
        <v>0</v>
      </c>
      <c r="AA74" s="33">
        <v>0</v>
      </c>
      <c r="AB74" s="33">
        <v>0</v>
      </c>
      <c r="AC74" s="33">
        <v>0.89999999999999991</v>
      </c>
      <c r="AD74" s="33">
        <v>0</v>
      </c>
      <c r="AE74" s="33">
        <v>0</v>
      </c>
      <c r="AF74" s="33">
        <v>0</v>
      </c>
      <c r="AG74" s="33">
        <v>0</v>
      </c>
      <c r="AH74" s="33">
        <v>0</v>
      </c>
      <c r="AI74" s="33">
        <v>0</v>
      </c>
      <c r="AK74" s="34">
        <v>0.1026</v>
      </c>
      <c r="AL74" s="34">
        <v>12.8</v>
      </c>
      <c r="AM74" s="34">
        <v>6</v>
      </c>
      <c r="AN74" s="34">
        <v>5</v>
      </c>
      <c r="AO74" s="34">
        <v>0</v>
      </c>
      <c r="AP74" s="34">
        <v>2</v>
      </c>
      <c r="AQ74" s="34">
        <v>9999</v>
      </c>
      <c r="AR74" s="34">
        <v>3.5</v>
      </c>
      <c r="AS74" s="34">
        <v>22</v>
      </c>
      <c r="AT74" s="34">
        <v>60</v>
      </c>
      <c r="AU74" s="34">
        <v>199</v>
      </c>
      <c r="AV74" s="34">
        <v>160</v>
      </c>
      <c r="BZ74" s="12">
        <f t="shared" si="0"/>
        <v>0.47829690000000014</v>
      </c>
      <c r="CA74" s="12">
        <f t="shared" si="0"/>
        <v>0.53144100000000016</v>
      </c>
      <c r="CB74" s="12">
        <f t="shared" si="0"/>
        <v>0.59049000000000018</v>
      </c>
      <c r="CC74" s="12">
        <f t="shared" si="0"/>
        <v>0.65610000000000013</v>
      </c>
      <c r="CD74" s="12">
        <f t="shared" ref="CD74:CD90" si="1">CD73*$BD$42</f>
        <v>0.72900000000000009</v>
      </c>
      <c r="CE74" s="12">
        <f t="shared" ref="CE74:CV90" si="2">CE73*$BD$42</f>
        <v>0.81</v>
      </c>
      <c r="CF74" s="12">
        <f t="shared" si="2"/>
        <v>0.9</v>
      </c>
      <c r="CG74" s="12">
        <v>1</v>
      </c>
      <c r="CH74" s="12">
        <v>0</v>
      </c>
      <c r="CI74" s="12">
        <v>0</v>
      </c>
      <c r="CJ74" s="12">
        <v>0</v>
      </c>
      <c r="CK74" s="12">
        <v>0</v>
      </c>
      <c r="CL74" s="12">
        <v>0</v>
      </c>
      <c r="CM74" s="12">
        <v>0</v>
      </c>
      <c r="CN74" s="12">
        <v>0</v>
      </c>
      <c r="CO74" s="12">
        <v>0</v>
      </c>
      <c r="CP74" s="12">
        <v>0</v>
      </c>
      <c r="CQ74" s="12">
        <v>0</v>
      </c>
      <c r="CR74" s="12">
        <v>0</v>
      </c>
      <c r="CS74" s="12">
        <v>0</v>
      </c>
      <c r="CT74" s="12">
        <v>0</v>
      </c>
      <c r="CU74" s="12">
        <v>0</v>
      </c>
      <c r="CV74" s="12">
        <v>0</v>
      </c>
      <c r="CW74" s="12">
        <v>0</v>
      </c>
    </row>
    <row r="75" spans="1:101" x14ac:dyDescent="0.2">
      <c r="A75" s="3" t="s">
        <v>165</v>
      </c>
      <c r="B75" s="3" t="s">
        <v>171</v>
      </c>
      <c r="S75" s="33">
        <v>0</v>
      </c>
      <c r="T75" s="33">
        <v>1.2800000000000002</v>
      </c>
      <c r="U75" s="33">
        <v>0</v>
      </c>
      <c r="V75" s="33">
        <v>0</v>
      </c>
      <c r="W75" s="33">
        <v>0</v>
      </c>
      <c r="X75" s="33">
        <v>0</v>
      </c>
      <c r="Y75" s="33">
        <v>0</v>
      </c>
      <c r="Z75" s="33">
        <v>0</v>
      </c>
      <c r="AA75" s="33">
        <v>0</v>
      </c>
      <c r="AB75" s="33">
        <v>0</v>
      </c>
      <c r="AC75" s="33">
        <v>0.89999999999999991</v>
      </c>
      <c r="AD75" s="33">
        <v>0</v>
      </c>
      <c r="AE75" s="33">
        <v>0</v>
      </c>
      <c r="AF75" s="33">
        <v>0</v>
      </c>
      <c r="AG75" s="33">
        <v>0</v>
      </c>
      <c r="AH75" s="33">
        <v>0</v>
      </c>
      <c r="AI75" s="33">
        <v>0</v>
      </c>
      <c r="AK75" s="34">
        <v>0.873</v>
      </c>
      <c r="AL75" s="34">
        <v>12.8</v>
      </c>
      <c r="AM75" s="34">
        <v>6</v>
      </c>
      <c r="AN75" s="34">
        <v>5</v>
      </c>
      <c r="AO75" s="34">
        <v>0</v>
      </c>
      <c r="AP75" s="34">
        <v>2</v>
      </c>
      <c r="AQ75" s="34">
        <v>9999</v>
      </c>
      <c r="AR75" s="34">
        <v>0</v>
      </c>
      <c r="AS75" s="34">
        <v>22</v>
      </c>
      <c r="AT75" s="34">
        <v>60</v>
      </c>
      <c r="AU75" s="34">
        <v>199</v>
      </c>
      <c r="AV75" s="34">
        <v>160</v>
      </c>
      <c r="BZ75" s="12">
        <f t="shared" si="0"/>
        <v>0.43046721000000016</v>
      </c>
      <c r="CA75" s="12">
        <f t="shared" si="0"/>
        <v>0.47829690000000014</v>
      </c>
      <c r="CB75" s="12">
        <f t="shared" si="0"/>
        <v>0.53144100000000016</v>
      </c>
      <c r="CC75" s="12">
        <f t="shared" si="0"/>
        <v>0.59049000000000018</v>
      </c>
      <c r="CD75" s="12">
        <f t="shared" si="1"/>
        <v>0.65610000000000013</v>
      </c>
      <c r="CE75" s="12">
        <f t="shared" si="2"/>
        <v>0.72900000000000009</v>
      </c>
      <c r="CF75" s="12">
        <f t="shared" si="2"/>
        <v>0.81</v>
      </c>
      <c r="CG75" s="12">
        <f t="shared" si="2"/>
        <v>0.9</v>
      </c>
      <c r="CH75" s="12">
        <v>1</v>
      </c>
      <c r="CI75" s="12">
        <v>0</v>
      </c>
      <c r="CJ75" s="12">
        <v>0</v>
      </c>
      <c r="CK75" s="12">
        <v>0</v>
      </c>
      <c r="CL75" s="12">
        <v>0</v>
      </c>
      <c r="CM75" s="12">
        <v>0</v>
      </c>
      <c r="CN75" s="12">
        <v>0</v>
      </c>
      <c r="CO75" s="12">
        <v>0</v>
      </c>
      <c r="CP75" s="12">
        <v>0</v>
      </c>
      <c r="CQ75" s="12">
        <v>0</v>
      </c>
      <c r="CR75" s="12">
        <v>0</v>
      </c>
      <c r="CS75" s="12">
        <v>0</v>
      </c>
      <c r="CT75" s="12">
        <v>0</v>
      </c>
      <c r="CU75" s="12">
        <v>0</v>
      </c>
      <c r="CV75" s="12">
        <v>0</v>
      </c>
      <c r="CW75" s="12">
        <v>0</v>
      </c>
    </row>
    <row r="76" spans="1:101" x14ac:dyDescent="0.2">
      <c r="A76" s="3" t="s">
        <v>165</v>
      </c>
      <c r="B76" s="3" t="s">
        <v>172</v>
      </c>
      <c r="S76" s="33">
        <v>0</v>
      </c>
      <c r="T76" s="33">
        <v>1.2800000000000002</v>
      </c>
      <c r="U76" s="33">
        <v>0</v>
      </c>
      <c r="V76" s="33">
        <v>0</v>
      </c>
      <c r="W76" s="33">
        <v>0</v>
      </c>
      <c r="X76" s="33">
        <v>0</v>
      </c>
      <c r="Y76" s="33">
        <v>0</v>
      </c>
      <c r="Z76" s="33">
        <v>0</v>
      </c>
      <c r="AA76" s="33">
        <v>0</v>
      </c>
      <c r="AB76" s="33">
        <v>0</v>
      </c>
      <c r="AC76" s="33">
        <v>0.89999999999999991</v>
      </c>
      <c r="AD76" s="33">
        <v>0</v>
      </c>
      <c r="AE76" s="33">
        <v>0</v>
      </c>
      <c r="AF76" s="33">
        <v>0</v>
      </c>
      <c r="AG76" s="33">
        <v>0</v>
      </c>
      <c r="AH76" s="33">
        <v>0</v>
      </c>
      <c r="AI76" s="33">
        <v>0</v>
      </c>
      <c r="AK76" s="34">
        <v>1.61253</v>
      </c>
      <c r="AL76" s="34">
        <v>12.8</v>
      </c>
      <c r="AM76" s="34">
        <v>6</v>
      </c>
      <c r="AN76" s="34">
        <v>5</v>
      </c>
      <c r="AO76" s="34">
        <v>0</v>
      </c>
      <c r="AP76" s="34">
        <v>2</v>
      </c>
      <c r="AQ76" s="34">
        <v>9999</v>
      </c>
      <c r="AR76" s="34">
        <v>0</v>
      </c>
      <c r="AS76" s="34">
        <v>22</v>
      </c>
      <c r="AT76" s="34">
        <v>60</v>
      </c>
      <c r="AU76" s="34">
        <v>199</v>
      </c>
      <c r="AV76" s="34">
        <v>160</v>
      </c>
      <c r="BZ76" s="12">
        <f t="shared" si="0"/>
        <v>0.38742048900000015</v>
      </c>
      <c r="CA76" s="12">
        <f t="shared" si="0"/>
        <v>0.43046721000000016</v>
      </c>
      <c r="CB76" s="12">
        <f t="shared" si="0"/>
        <v>0.47829690000000014</v>
      </c>
      <c r="CC76" s="12">
        <f t="shared" si="0"/>
        <v>0.53144100000000016</v>
      </c>
      <c r="CD76" s="12">
        <f t="shared" si="1"/>
        <v>0.59049000000000018</v>
      </c>
      <c r="CE76" s="12">
        <f t="shared" si="2"/>
        <v>0.65610000000000013</v>
      </c>
      <c r="CF76" s="12">
        <f t="shared" si="2"/>
        <v>0.72900000000000009</v>
      </c>
      <c r="CG76" s="12">
        <f t="shared" si="2"/>
        <v>0.81</v>
      </c>
      <c r="CH76" s="12">
        <f t="shared" si="2"/>
        <v>0.9</v>
      </c>
      <c r="CI76" s="12">
        <v>1</v>
      </c>
      <c r="CJ76" s="12">
        <v>0</v>
      </c>
      <c r="CK76" s="12">
        <v>0</v>
      </c>
      <c r="CL76" s="12">
        <v>0</v>
      </c>
      <c r="CM76" s="12">
        <v>0</v>
      </c>
      <c r="CN76" s="12">
        <v>0</v>
      </c>
      <c r="CO76" s="12">
        <v>0</v>
      </c>
      <c r="CP76" s="12">
        <v>0</v>
      </c>
      <c r="CQ76" s="12">
        <v>0</v>
      </c>
      <c r="CR76" s="12">
        <v>0</v>
      </c>
      <c r="CS76" s="12">
        <v>0</v>
      </c>
      <c r="CT76" s="12">
        <v>0</v>
      </c>
      <c r="CU76" s="12">
        <v>0</v>
      </c>
      <c r="CV76" s="12">
        <v>0</v>
      </c>
      <c r="CW76" s="12">
        <v>0</v>
      </c>
    </row>
    <row r="77" spans="1:101" x14ac:dyDescent="0.2">
      <c r="A77" s="3" t="s">
        <v>165</v>
      </c>
      <c r="B77" s="3" t="s">
        <v>173</v>
      </c>
      <c r="S77" s="33">
        <v>0</v>
      </c>
      <c r="T77" s="33">
        <v>1.2800000000000002</v>
      </c>
      <c r="U77" s="33">
        <v>0</v>
      </c>
      <c r="V77" s="33">
        <v>0</v>
      </c>
      <c r="W77" s="33">
        <v>0</v>
      </c>
      <c r="X77" s="33">
        <v>0</v>
      </c>
      <c r="Y77" s="33">
        <v>0</v>
      </c>
      <c r="Z77" s="33">
        <v>0</v>
      </c>
      <c r="AA77" s="33">
        <v>0</v>
      </c>
      <c r="AB77" s="33">
        <v>0</v>
      </c>
      <c r="AC77" s="33">
        <v>0.89999999999999991</v>
      </c>
      <c r="AD77" s="33">
        <v>0</v>
      </c>
      <c r="AE77" s="33">
        <v>0</v>
      </c>
      <c r="AF77" s="33">
        <v>0</v>
      </c>
      <c r="AG77" s="33">
        <v>0</v>
      </c>
      <c r="AH77" s="33">
        <v>0</v>
      </c>
      <c r="AI77" s="33">
        <v>0</v>
      </c>
      <c r="AK77" s="34">
        <v>1.6502400000000002</v>
      </c>
      <c r="AL77" s="34">
        <v>12.8</v>
      </c>
      <c r="AM77" s="34">
        <v>6</v>
      </c>
      <c r="AN77" s="34">
        <v>5</v>
      </c>
      <c r="AO77" s="34">
        <v>0</v>
      </c>
      <c r="AP77" s="34">
        <v>2</v>
      </c>
      <c r="AQ77" s="34">
        <v>9999</v>
      </c>
      <c r="AR77" s="34">
        <v>0</v>
      </c>
      <c r="AS77" s="34">
        <v>22</v>
      </c>
      <c r="AT77" s="34">
        <v>60</v>
      </c>
      <c r="AU77" s="34">
        <v>199</v>
      </c>
      <c r="AV77" s="34">
        <v>160</v>
      </c>
      <c r="BZ77" s="12">
        <f t="shared" si="0"/>
        <v>0.34867844010000015</v>
      </c>
      <c r="CA77" s="12">
        <f t="shared" si="0"/>
        <v>0.38742048900000015</v>
      </c>
      <c r="CB77" s="12">
        <f t="shared" si="0"/>
        <v>0.43046721000000016</v>
      </c>
      <c r="CC77" s="12">
        <f t="shared" si="0"/>
        <v>0.47829690000000014</v>
      </c>
      <c r="CD77" s="12">
        <f t="shared" si="1"/>
        <v>0.53144100000000016</v>
      </c>
      <c r="CE77" s="12">
        <f t="shared" si="2"/>
        <v>0.59049000000000018</v>
      </c>
      <c r="CF77" s="12">
        <f t="shared" si="2"/>
        <v>0.65610000000000013</v>
      </c>
      <c r="CG77" s="12">
        <f t="shared" si="2"/>
        <v>0.72900000000000009</v>
      </c>
      <c r="CH77" s="12">
        <f t="shared" si="2"/>
        <v>0.81</v>
      </c>
      <c r="CI77" s="12">
        <f t="shared" si="2"/>
        <v>0.9</v>
      </c>
      <c r="CJ77" s="12">
        <v>1</v>
      </c>
      <c r="CK77" s="12">
        <v>0</v>
      </c>
      <c r="CL77" s="12">
        <v>0</v>
      </c>
      <c r="CM77" s="12">
        <v>0</v>
      </c>
      <c r="CN77" s="12">
        <v>0</v>
      </c>
      <c r="CO77" s="12">
        <v>0</v>
      </c>
      <c r="CP77" s="12">
        <v>0</v>
      </c>
      <c r="CQ77" s="12">
        <v>0</v>
      </c>
      <c r="CR77" s="12">
        <v>0</v>
      </c>
      <c r="CS77" s="12">
        <v>0</v>
      </c>
      <c r="CT77" s="12">
        <v>0</v>
      </c>
      <c r="CU77" s="12">
        <v>0</v>
      </c>
      <c r="CV77" s="12">
        <v>0</v>
      </c>
      <c r="CW77" s="12">
        <v>0</v>
      </c>
    </row>
    <row r="78" spans="1:101" x14ac:dyDescent="0.2">
      <c r="A78" s="3" t="s">
        <v>165</v>
      </c>
      <c r="B78" s="3" t="s">
        <v>174</v>
      </c>
      <c r="S78" s="33">
        <v>0</v>
      </c>
      <c r="T78" s="33">
        <v>1.2800000000000002</v>
      </c>
      <c r="U78" s="33">
        <v>0</v>
      </c>
      <c r="V78" s="33">
        <v>0</v>
      </c>
      <c r="W78" s="33">
        <v>0</v>
      </c>
      <c r="X78" s="33">
        <v>0</v>
      </c>
      <c r="Y78" s="33">
        <v>0</v>
      </c>
      <c r="Z78" s="33">
        <v>0</v>
      </c>
      <c r="AA78" s="33">
        <v>0</v>
      </c>
      <c r="AB78" s="33">
        <v>0</v>
      </c>
      <c r="AC78" s="33">
        <v>0.89999999999999991</v>
      </c>
      <c r="AD78" s="33">
        <v>0</v>
      </c>
      <c r="AE78" s="33">
        <v>0</v>
      </c>
      <c r="AF78" s="33">
        <v>0</v>
      </c>
      <c r="AG78" s="33">
        <v>0</v>
      </c>
      <c r="AH78" s="33">
        <v>0</v>
      </c>
      <c r="AI78" s="33">
        <v>0</v>
      </c>
      <c r="AK78" s="34">
        <v>2.4187499999999997</v>
      </c>
      <c r="AL78" s="34">
        <v>12.8</v>
      </c>
      <c r="AM78" s="34">
        <v>6</v>
      </c>
      <c r="AN78" s="34">
        <v>5</v>
      </c>
      <c r="AO78" s="34">
        <v>0</v>
      </c>
      <c r="AP78" s="34">
        <v>2</v>
      </c>
      <c r="AQ78" s="34">
        <v>9999</v>
      </c>
      <c r="AR78" s="34">
        <v>0</v>
      </c>
      <c r="AS78" s="34">
        <v>22</v>
      </c>
      <c r="AT78" s="34">
        <v>60</v>
      </c>
      <c r="AU78" s="34">
        <v>199</v>
      </c>
      <c r="AV78" s="34">
        <v>160</v>
      </c>
      <c r="BZ78" s="12">
        <f t="shared" si="0"/>
        <v>0.31381059609000017</v>
      </c>
      <c r="CA78" s="12">
        <f t="shared" si="0"/>
        <v>0.34867844010000015</v>
      </c>
      <c r="CB78" s="12">
        <f t="shared" si="0"/>
        <v>0.38742048900000015</v>
      </c>
      <c r="CC78" s="12">
        <f t="shared" si="0"/>
        <v>0.43046721000000016</v>
      </c>
      <c r="CD78" s="12">
        <f t="shared" si="1"/>
        <v>0.47829690000000014</v>
      </c>
      <c r="CE78" s="12">
        <f t="shared" si="2"/>
        <v>0.53144100000000016</v>
      </c>
      <c r="CF78" s="12">
        <f t="shared" si="2"/>
        <v>0.59049000000000018</v>
      </c>
      <c r="CG78" s="12">
        <f t="shared" si="2"/>
        <v>0.65610000000000013</v>
      </c>
      <c r="CH78" s="12">
        <f t="shared" si="2"/>
        <v>0.72900000000000009</v>
      </c>
      <c r="CI78" s="12">
        <f t="shared" si="2"/>
        <v>0.81</v>
      </c>
      <c r="CJ78" s="12">
        <f t="shared" si="2"/>
        <v>0.9</v>
      </c>
      <c r="CK78" s="12">
        <v>1</v>
      </c>
      <c r="CL78" s="12">
        <v>0</v>
      </c>
      <c r="CM78" s="12">
        <v>0</v>
      </c>
      <c r="CN78" s="12">
        <v>0</v>
      </c>
      <c r="CO78" s="12">
        <v>0</v>
      </c>
      <c r="CP78" s="12">
        <v>0</v>
      </c>
      <c r="CQ78" s="12">
        <v>0</v>
      </c>
      <c r="CR78" s="12">
        <v>0</v>
      </c>
      <c r="CS78" s="12">
        <v>0</v>
      </c>
      <c r="CT78" s="12">
        <v>0</v>
      </c>
      <c r="CU78" s="12">
        <v>0</v>
      </c>
      <c r="CV78" s="12">
        <v>0</v>
      </c>
      <c r="CW78" s="12">
        <v>0</v>
      </c>
    </row>
    <row r="79" spans="1:101" x14ac:dyDescent="0.2">
      <c r="A79" s="3" t="s">
        <v>165</v>
      </c>
      <c r="B79" s="3" t="s">
        <v>175</v>
      </c>
      <c r="S79" s="33">
        <v>0</v>
      </c>
      <c r="T79" s="33">
        <v>1.2800000000000002</v>
      </c>
      <c r="U79" s="33">
        <v>0</v>
      </c>
      <c r="V79" s="33">
        <v>0</v>
      </c>
      <c r="W79" s="33">
        <v>0</v>
      </c>
      <c r="X79" s="33">
        <v>0</v>
      </c>
      <c r="Y79" s="33">
        <v>0</v>
      </c>
      <c r="Z79" s="33">
        <v>0</v>
      </c>
      <c r="AA79" s="33">
        <v>0</v>
      </c>
      <c r="AB79" s="33">
        <v>0</v>
      </c>
      <c r="AC79" s="33">
        <v>0.89999999999999991</v>
      </c>
      <c r="AD79" s="33">
        <v>0</v>
      </c>
      <c r="AE79" s="33">
        <v>0</v>
      </c>
      <c r="AF79" s="33">
        <v>0</v>
      </c>
      <c r="AG79" s="33">
        <v>0</v>
      </c>
      <c r="AH79" s="33">
        <v>0</v>
      </c>
      <c r="AI79" s="33">
        <v>0</v>
      </c>
      <c r="AK79" s="34">
        <v>2.5272899999999998</v>
      </c>
      <c r="AL79" s="34">
        <v>12.8</v>
      </c>
      <c r="AM79" s="34">
        <v>6</v>
      </c>
      <c r="AN79" s="34">
        <v>5</v>
      </c>
      <c r="AO79" s="34">
        <v>0</v>
      </c>
      <c r="AP79" s="34">
        <v>2</v>
      </c>
      <c r="AQ79" s="34">
        <v>9999</v>
      </c>
      <c r="AR79" s="34">
        <v>0</v>
      </c>
      <c r="AS79" s="34">
        <v>22</v>
      </c>
      <c r="AT79" s="34">
        <v>60</v>
      </c>
      <c r="AU79" s="34">
        <v>199</v>
      </c>
      <c r="AV79" s="34">
        <v>160</v>
      </c>
      <c r="BZ79" s="12">
        <f t="shared" si="0"/>
        <v>0.28242953648100017</v>
      </c>
      <c r="CA79" s="12">
        <f t="shared" si="0"/>
        <v>0.31381059609000017</v>
      </c>
      <c r="CB79" s="12">
        <f t="shared" si="0"/>
        <v>0.34867844010000015</v>
      </c>
      <c r="CC79" s="12">
        <f t="shared" si="0"/>
        <v>0.38742048900000015</v>
      </c>
      <c r="CD79" s="12">
        <f t="shared" si="1"/>
        <v>0.43046721000000016</v>
      </c>
      <c r="CE79" s="12">
        <f t="shared" si="2"/>
        <v>0.47829690000000014</v>
      </c>
      <c r="CF79" s="12">
        <f t="shared" si="2"/>
        <v>0.53144100000000016</v>
      </c>
      <c r="CG79" s="12">
        <f t="shared" si="2"/>
        <v>0.59049000000000018</v>
      </c>
      <c r="CH79" s="12">
        <f t="shared" si="2"/>
        <v>0.65610000000000013</v>
      </c>
      <c r="CI79" s="12">
        <f t="shared" si="2"/>
        <v>0.72900000000000009</v>
      </c>
      <c r="CJ79" s="12">
        <f t="shared" si="2"/>
        <v>0.81</v>
      </c>
      <c r="CK79" s="12">
        <f t="shared" si="2"/>
        <v>0.9</v>
      </c>
      <c r="CL79" s="12">
        <v>1</v>
      </c>
      <c r="CM79" s="12">
        <v>0</v>
      </c>
      <c r="CN79" s="12">
        <v>0</v>
      </c>
      <c r="CO79" s="12">
        <v>0</v>
      </c>
      <c r="CP79" s="12">
        <v>0</v>
      </c>
      <c r="CQ79" s="12">
        <v>0</v>
      </c>
      <c r="CR79" s="12">
        <v>0</v>
      </c>
      <c r="CS79" s="12">
        <v>0</v>
      </c>
      <c r="CT79" s="12">
        <v>0</v>
      </c>
      <c r="CU79" s="12">
        <v>0</v>
      </c>
      <c r="CV79" s="12">
        <v>0</v>
      </c>
      <c r="CW79" s="12">
        <v>0</v>
      </c>
    </row>
    <row r="80" spans="1:101" x14ac:dyDescent="0.2">
      <c r="A80" s="3" t="s">
        <v>165</v>
      </c>
      <c r="B80" s="3" t="s">
        <v>176</v>
      </c>
      <c r="S80" s="33">
        <v>0</v>
      </c>
      <c r="T80" s="33">
        <v>1.2800000000000002</v>
      </c>
      <c r="U80" s="33">
        <v>0</v>
      </c>
      <c r="V80" s="33">
        <v>0</v>
      </c>
      <c r="W80" s="33">
        <v>0</v>
      </c>
      <c r="X80" s="33">
        <v>0</v>
      </c>
      <c r="Y80" s="33">
        <v>0</v>
      </c>
      <c r="Z80" s="33">
        <v>0</v>
      </c>
      <c r="AA80" s="33">
        <v>0</v>
      </c>
      <c r="AB80" s="33">
        <v>0</v>
      </c>
      <c r="AC80" s="33">
        <v>0.89999999999999991</v>
      </c>
      <c r="AD80" s="33">
        <v>0</v>
      </c>
      <c r="AE80" s="33">
        <v>0</v>
      </c>
      <c r="AF80" s="33">
        <v>0</v>
      </c>
      <c r="AG80" s="33">
        <v>0</v>
      </c>
      <c r="AH80" s="33">
        <v>0</v>
      </c>
      <c r="AI80" s="33">
        <v>0</v>
      </c>
      <c r="AK80" s="34">
        <v>4.5226799999999994</v>
      </c>
      <c r="AL80" s="34">
        <v>12.8</v>
      </c>
      <c r="AM80" s="34">
        <v>6</v>
      </c>
      <c r="AN80" s="34">
        <v>5</v>
      </c>
      <c r="AO80" s="34">
        <v>0</v>
      </c>
      <c r="AP80" s="34">
        <v>2</v>
      </c>
      <c r="AQ80" s="34">
        <v>9999</v>
      </c>
      <c r="AR80" s="34">
        <v>0</v>
      </c>
      <c r="AS80" s="34">
        <v>22</v>
      </c>
      <c r="AT80" s="34">
        <v>60</v>
      </c>
      <c r="AU80" s="34">
        <v>199</v>
      </c>
      <c r="AV80" s="34">
        <v>160</v>
      </c>
      <c r="BZ80" s="12">
        <f t="shared" si="0"/>
        <v>0.25418658283290013</v>
      </c>
      <c r="CA80" s="12">
        <f t="shared" si="0"/>
        <v>0.28242953648100017</v>
      </c>
      <c r="CB80" s="12">
        <f t="shared" si="0"/>
        <v>0.31381059609000017</v>
      </c>
      <c r="CC80" s="12">
        <f t="shared" si="0"/>
        <v>0.34867844010000015</v>
      </c>
      <c r="CD80" s="12">
        <f t="shared" si="1"/>
        <v>0.38742048900000015</v>
      </c>
      <c r="CE80" s="12">
        <f t="shared" si="2"/>
        <v>0.43046721000000016</v>
      </c>
      <c r="CF80" s="12">
        <f t="shared" si="2"/>
        <v>0.47829690000000014</v>
      </c>
      <c r="CG80" s="12">
        <f t="shared" si="2"/>
        <v>0.53144100000000016</v>
      </c>
      <c r="CH80" s="12">
        <f t="shared" si="2"/>
        <v>0.59049000000000018</v>
      </c>
      <c r="CI80" s="12">
        <f t="shared" si="2"/>
        <v>0.65610000000000013</v>
      </c>
      <c r="CJ80" s="12">
        <f t="shared" si="2"/>
        <v>0.72900000000000009</v>
      </c>
      <c r="CK80" s="12">
        <f t="shared" si="2"/>
        <v>0.81</v>
      </c>
      <c r="CL80" s="12">
        <f t="shared" si="2"/>
        <v>0.9</v>
      </c>
      <c r="CM80" s="12">
        <v>1</v>
      </c>
      <c r="CN80" s="12">
        <v>0</v>
      </c>
      <c r="CO80" s="12">
        <v>0</v>
      </c>
      <c r="CP80" s="12">
        <v>0</v>
      </c>
      <c r="CQ80" s="12">
        <v>0</v>
      </c>
      <c r="CR80" s="12">
        <v>0</v>
      </c>
      <c r="CS80" s="12">
        <v>0</v>
      </c>
      <c r="CT80" s="12">
        <v>0</v>
      </c>
      <c r="CU80" s="12">
        <v>0</v>
      </c>
      <c r="CV80" s="12">
        <v>0</v>
      </c>
      <c r="CW80" s="12">
        <v>0</v>
      </c>
    </row>
    <row r="81" spans="1:101" x14ac:dyDescent="0.2">
      <c r="A81" s="3" t="s">
        <v>165</v>
      </c>
      <c r="B81" s="3" t="s">
        <v>177</v>
      </c>
      <c r="S81" s="33">
        <v>0</v>
      </c>
      <c r="T81" s="33">
        <v>1.2800000000000002</v>
      </c>
      <c r="U81" s="33">
        <v>0</v>
      </c>
      <c r="V81" s="33">
        <v>0</v>
      </c>
      <c r="W81" s="33">
        <v>0</v>
      </c>
      <c r="X81" s="33">
        <v>0</v>
      </c>
      <c r="Y81" s="33">
        <v>0</v>
      </c>
      <c r="Z81" s="33">
        <v>0</v>
      </c>
      <c r="AA81" s="33">
        <v>0</v>
      </c>
      <c r="AB81" s="33">
        <v>0</v>
      </c>
      <c r="AC81" s="33">
        <v>0.89999999999999991</v>
      </c>
      <c r="AD81" s="33">
        <v>0</v>
      </c>
      <c r="AE81" s="33">
        <v>0</v>
      </c>
      <c r="AF81" s="33">
        <v>0</v>
      </c>
      <c r="AG81" s="33">
        <v>0</v>
      </c>
      <c r="AH81" s="33">
        <v>0</v>
      </c>
      <c r="AI81" s="33">
        <v>0</v>
      </c>
      <c r="AK81" s="34">
        <v>3.63483</v>
      </c>
      <c r="AL81" s="34">
        <v>12.8</v>
      </c>
      <c r="AM81" s="34">
        <v>6</v>
      </c>
      <c r="AN81" s="34">
        <v>5</v>
      </c>
      <c r="AO81" s="34">
        <v>0</v>
      </c>
      <c r="AP81" s="34">
        <v>2</v>
      </c>
      <c r="AQ81" s="34">
        <v>9999</v>
      </c>
      <c r="AR81" s="34">
        <v>0</v>
      </c>
      <c r="AS81" s="34">
        <v>22</v>
      </c>
      <c r="AT81" s="34">
        <v>60</v>
      </c>
      <c r="AU81" s="34">
        <v>199</v>
      </c>
      <c r="AV81" s="34">
        <v>160</v>
      </c>
      <c r="BZ81" s="12">
        <f t="shared" si="0"/>
        <v>0.22876792454961012</v>
      </c>
      <c r="CA81" s="12">
        <f t="shared" si="0"/>
        <v>0.25418658283290013</v>
      </c>
      <c r="CB81" s="12">
        <f t="shared" si="0"/>
        <v>0.28242953648100017</v>
      </c>
      <c r="CC81" s="12">
        <f t="shared" si="0"/>
        <v>0.31381059609000017</v>
      </c>
      <c r="CD81" s="12">
        <f t="shared" si="1"/>
        <v>0.34867844010000015</v>
      </c>
      <c r="CE81" s="12">
        <f t="shared" si="2"/>
        <v>0.38742048900000015</v>
      </c>
      <c r="CF81" s="12">
        <f t="shared" si="2"/>
        <v>0.43046721000000016</v>
      </c>
      <c r="CG81" s="12">
        <f t="shared" si="2"/>
        <v>0.47829690000000014</v>
      </c>
      <c r="CH81" s="12">
        <f t="shared" si="2"/>
        <v>0.53144100000000016</v>
      </c>
      <c r="CI81" s="12">
        <f t="shared" si="2"/>
        <v>0.59049000000000018</v>
      </c>
      <c r="CJ81" s="12">
        <f t="shared" si="2"/>
        <v>0.65610000000000013</v>
      </c>
      <c r="CK81" s="12">
        <f t="shared" si="2"/>
        <v>0.72900000000000009</v>
      </c>
      <c r="CL81" s="12">
        <f t="shared" si="2"/>
        <v>0.81</v>
      </c>
      <c r="CM81" s="12">
        <f t="shared" si="2"/>
        <v>0.9</v>
      </c>
      <c r="CN81" s="12">
        <v>1</v>
      </c>
      <c r="CO81" s="12">
        <v>0</v>
      </c>
      <c r="CP81" s="12">
        <v>0</v>
      </c>
      <c r="CQ81" s="12">
        <v>0</v>
      </c>
      <c r="CR81" s="12">
        <v>0</v>
      </c>
      <c r="CS81" s="12">
        <v>0</v>
      </c>
      <c r="CT81" s="12">
        <v>0</v>
      </c>
      <c r="CU81" s="12">
        <v>0</v>
      </c>
      <c r="CV81" s="12">
        <v>0</v>
      </c>
      <c r="CW81" s="12">
        <v>0</v>
      </c>
    </row>
    <row r="82" spans="1:101" x14ac:dyDescent="0.2">
      <c r="A82" s="3" t="s">
        <v>165</v>
      </c>
      <c r="B82" s="3" t="s">
        <v>178</v>
      </c>
      <c r="S82" s="33">
        <v>0</v>
      </c>
      <c r="T82" s="33">
        <v>1.2800000000000002</v>
      </c>
      <c r="U82" s="33">
        <v>0</v>
      </c>
      <c r="V82" s="33">
        <v>0</v>
      </c>
      <c r="W82" s="33">
        <v>0</v>
      </c>
      <c r="X82" s="33">
        <v>0</v>
      </c>
      <c r="Y82" s="33">
        <v>0</v>
      </c>
      <c r="Z82" s="33">
        <v>0</v>
      </c>
      <c r="AA82" s="33">
        <v>0</v>
      </c>
      <c r="AB82" s="33">
        <v>0</v>
      </c>
      <c r="AC82" s="33">
        <v>0.89999999999999991</v>
      </c>
      <c r="AD82" s="33">
        <v>0</v>
      </c>
      <c r="AE82" s="33">
        <v>0</v>
      </c>
      <c r="AF82" s="33">
        <v>0</v>
      </c>
      <c r="AG82" s="33">
        <v>0</v>
      </c>
      <c r="AH82" s="33">
        <v>0</v>
      </c>
      <c r="AI82" s="33">
        <v>0</v>
      </c>
      <c r="AK82" s="34">
        <v>1.6967700000000001</v>
      </c>
      <c r="AL82" s="34">
        <v>12.8</v>
      </c>
      <c r="AM82" s="34">
        <v>6</v>
      </c>
      <c r="AN82" s="34">
        <v>5</v>
      </c>
      <c r="AO82" s="34">
        <v>0</v>
      </c>
      <c r="AP82" s="34">
        <v>2</v>
      </c>
      <c r="AQ82" s="34">
        <v>9999</v>
      </c>
      <c r="AR82" s="34">
        <v>0</v>
      </c>
      <c r="AS82" s="34">
        <v>22</v>
      </c>
      <c r="AT82" s="34">
        <v>60</v>
      </c>
      <c r="AU82" s="34">
        <v>199</v>
      </c>
      <c r="AV82" s="34">
        <v>160</v>
      </c>
      <c r="BZ82" s="12">
        <f t="shared" si="0"/>
        <v>0.2058911320946491</v>
      </c>
      <c r="CA82" s="12">
        <f t="shared" si="0"/>
        <v>0.22876792454961012</v>
      </c>
      <c r="CB82" s="12">
        <f t="shared" si="0"/>
        <v>0.25418658283290013</v>
      </c>
      <c r="CC82" s="12">
        <f t="shared" si="0"/>
        <v>0.28242953648100017</v>
      </c>
      <c r="CD82" s="12">
        <f t="shared" si="1"/>
        <v>0.31381059609000017</v>
      </c>
      <c r="CE82" s="12">
        <f t="shared" si="2"/>
        <v>0.34867844010000015</v>
      </c>
      <c r="CF82" s="12">
        <f t="shared" si="2"/>
        <v>0.38742048900000015</v>
      </c>
      <c r="CG82" s="12">
        <f t="shared" si="2"/>
        <v>0.43046721000000016</v>
      </c>
      <c r="CH82" s="12">
        <f t="shared" si="2"/>
        <v>0.47829690000000014</v>
      </c>
      <c r="CI82" s="12">
        <f t="shared" si="2"/>
        <v>0.53144100000000016</v>
      </c>
      <c r="CJ82" s="12">
        <f t="shared" si="2"/>
        <v>0.59049000000000018</v>
      </c>
      <c r="CK82" s="12">
        <f t="shared" si="2"/>
        <v>0.65610000000000013</v>
      </c>
      <c r="CL82" s="12">
        <f t="shared" si="2"/>
        <v>0.72900000000000009</v>
      </c>
      <c r="CM82" s="12">
        <f t="shared" si="2"/>
        <v>0.81</v>
      </c>
      <c r="CN82" s="12">
        <f t="shared" si="2"/>
        <v>0.9</v>
      </c>
      <c r="CO82" s="12">
        <v>1</v>
      </c>
      <c r="CP82" s="12">
        <v>0</v>
      </c>
      <c r="CQ82" s="12">
        <v>0</v>
      </c>
      <c r="CR82" s="12">
        <v>0</v>
      </c>
      <c r="CS82" s="12">
        <v>0</v>
      </c>
      <c r="CT82" s="12">
        <v>0</v>
      </c>
      <c r="CU82" s="12">
        <v>0</v>
      </c>
      <c r="CV82" s="12">
        <v>0</v>
      </c>
      <c r="CW82" s="12">
        <v>0</v>
      </c>
    </row>
    <row r="83" spans="1:101" x14ac:dyDescent="0.2">
      <c r="A83" s="3" t="s">
        <v>165</v>
      </c>
      <c r="B83" s="3" t="s">
        <v>179</v>
      </c>
      <c r="S83" s="33">
        <v>0</v>
      </c>
      <c r="T83" s="33">
        <v>1.2800000000000002</v>
      </c>
      <c r="U83" s="33">
        <v>0</v>
      </c>
      <c r="V83" s="33">
        <v>0</v>
      </c>
      <c r="W83" s="33">
        <v>0</v>
      </c>
      <c r="X83" s="33">
        <v>0</v>
      </c>
      <c r="Y83" s="33">
        <v>0</v>
      </c>
      <c r="Z83" s="33">
        <v>0</v>
      </c>
      <c r="AA83" s="33">
        <v>0</v>
      </c>
      <c r="AB83" s="33">
        <v>0</v>
      </c>
      <c r="AC83" s="33">
        <v>0.89999999999999991</v>
      </c>
      <c r="AD83" s="33">
        <v>0</v>
      </c>
      <c r="AE83" s="33">
        <v>0</v>
      </c>
      <c r="AF83" s="33">
        <v>0</v>
      </c>
      <c r="AG83" s="33">
        <v>0</v>
      </c>
      <c r="AH83" s="33">
        <v>0</v>
      </c>
      <c r="AI83" s="33">
        <v>0</v>
      </c>
      <c r="AK83" s="34">
        <v>0.60839999999999994</v>
      </c>
      <c r="AL83" s="34">
        <v>12.8</v>
      </c>
      <c r="AM83" s="34">
        <v>6</v>
      </c>
      <c r="AN83" s="34">
        <v>5</v>
      </c>
      <c r="AO83" s="34">
        <v>0</v>
      </c>
      <c r="AP83" s="34">
        <v>2</v>
      </c>
      <c r="AQ83" s="34">
        <v>9999</v>
      </c>
      <c r="AR83" s="34">
        <v>0</v>
      </c>
      <c r="AS83" s="34">
        <v>22</v>
      </c>
      <c r="AT83" s="34">
        <v>60</v>
      </c>
      <c r="AU83" s="34">
        <v>199</v>
      </c>
      <c r="AV83" s="34">
        <v>160</v>
      </c>
      <c r="BZ83" s="12">
        <f t="shared" si="0"/>
        <v>0.18530201888518419</v>
      </c>
      <c r="CA83" s="12">
        <f t="shared" si="0"/>
        <v>0.2058911320946491</v>
      </c>
      <c r="CB83" s="12">
        <f t="shared" si="0"/>
        <v>0.22876792454961012</v>
      </c>
      <c r="CC83" s="12">
        <f t="shared" si="0"/>
        <v>0.25418658283290013</v>
      </c>
      <c r="CD83" s="12">
        <f t="shared" si="1"/>
        <v>0.28242953648100017</v>
      </c>
      <c r="CE83" s="12">
        <f t="shared" si="2"/>
        <v>0.31381059609000017</v>
      </c>
      <c r="CF83" s="12">
        <f t="shared" si="2"/>
        <v>0.34867844010000015</v>
      </c>
      <c r="CG83" s="12">
        <f t="shared" si="2"/>
        <v>0.38742048900000015</v>
      </c>
      <c r="CH83" s="12">
        <f t="shared" si="2"/>
        <v>0.43046721000000016</v>
      </c>
      <c r="CI83" s="12">
        <f t="shared" si="2"/>
        <v>0.47829690000000014</v>
      </c>
      <c r="CJ83" s="12">
        <f t="shared" si="2"/>
        <v>0.53144100000000016</v>
      </c>
      <c r="CK83" s="12">
        <f t="shared" si="2"/>
        <v>0.59049000000000018</v>
      </c>
      <c r="CL83" s="12">
        <f t="shared" si="2"/>
        <v>0.65610000000000013</v>
      </c>
      <c r="CM83" s="12">
        <f t="shared" si="2"/>
        <v>0.72900000000000009</v>
      </c>
      <c r="CN83" s="12">
        <f t="shared" si="2"/>
        <v>0.81</v>
      </c>
      <c r="CO83" s="12">
        <f t="shared" si="2"/>
        <v>0.9</v>
      </c>
      <c r="CP83" s="12">
        <v>1</v>
      </c>
      <c r="CQ83" s="12">
        <v>0</v>
      </c>
      <c r="CR83" s="12">
        <v>0</v>
      </c>
      <c r="CS83" s="12">
        <v>0</v>
      </c>
      <c r="CT83" s="12">
        <v>0</v>
      </c>
      <c r="CU83" s="12">
        <v>0</v>
      </c>
      <c r="CV83" s="12">
        <v>0</v>
      </c>
      <c r="CW83" s="12">
        <v>0</v>
      </c>
    </row>
    <row r="84" spans="1:101" x14ac:dyDescent="0.2">
      <c r="A84" s="3" t="s">
        <v>165</v>
      </c>
      <c r="B84" s="3" t="s">
        <v>180</v>
      </c>
      <c r="S84" s="33">
        <v>0</v>
      </c>
      <c r="T84" s="33">
        <v>1.2800000000000002</v>
      </c>
      <c r="U84" s="33">
        <v>0</v>
      </c>
      <c r="V84" s="33">
        <v>0</v>
      </c>
      <c r="W84" s="33">
        <v>0</v>
      </c>
      <c r="X84" s="33">
        <v>0</v>
      </c>
      <c r="Y84" s="33">
        <v>0</v>
      </c>
      <c r="Z84" s="33">
        <v>0</v>
      </c>
      <c r="AA84" s="33">
        <v>0</v>
      </c>
      <c r="AB84" s="33">
        <v>0</v>
      </c>
      <c r="AC84" s="33">
        <v>0.89999999999999991</v>
      </c>
      <c r="AD84" s="33">
        <v>0</v>
      </c>
      <c r="AE84" s="33">
        <v>0</v>
      </c>
      <c r="AF84" s="33">
        <v>0</v>
      </c>
      <c r="AG84" s="33">
        <v>0</v>
      </c>
      <c r="AH84" s="33">
        <v>0</v>
      </c>
      <c r="AI84" s="33">
        <v>0</v>
      </c>
      <c r="AK84" s="34">
        <v>0</v>
      </c>
      <c r="AL84" s="34">
        <v>12.8</v>
      </c>
      <c r="AM84" s="34">
        <v>6</v>
      </c>
      <c r="AN84" s="34">
        <v>5</v>
      </c>
      <c r="AO84" s="34">
        <v>0</v>
      </c>
      <c r="AP84" s="34">
        <v>2</v>
      </c>
      <c r="AQ84" s="34">
        <v>9999</v>
      </c>
      <c r="AR84" s="34">
        <v>3.5</v>
      </c>
      <c r="AS84" s="34">
        <v>22</v>
      </c>
      <c r="AT84" s="34">
        <v>60</v>
      </c>
      <c r="AU84" s="34">
        <v>199</v>
      </c>
      <c r="AV84" s="34">
        <v>160</v>
      </c>
      <c r="BZ84" s="12">
        <f t="shared" si="0"/>
        <v>0.16677181699666577</v>
      </c>
      <c r="CA84" s="12">
        <f t="shared" si="0"/>
        <v>0.18530201888518419</v>
      </c>
      <c r="CB84" s="12">
        <f t="shared" si="0"/>
        <v>0.2058911320946491</v>
      </c>
      <c r="CC84" s="12">
        <f t="shared" si="0"/>
        <v>0.22876792454961012</v>
      </c>
      <c r="CD84" s="12">
        <f t="shared" si="1"/>
        <v>0.25418658283290013</v>
      </c>
      <c r="CE84" s="12">
        <f t="shared" si="2"/>
        <v>0.28242953648100017</v>
      </c>
      <c r="CF84" s="12">
        <f t="shared" si="2"/>
        <v>0.31381059609000017</v>
      </c>
      <c r="CG84" s="12">
        <f t="shared" si="2"/>
        <v>0.34867844010000015</v>
      </c>
      <c r="CH84" s="12">
        <f t="shared" si="2"/>
        <v>0.38742048900000015</v>
      </c>
      <c r="CI84" s="12">
        <f t="shared" si="2"/>
        <v>0.43046721000000016</v>
      </c>
      <c r="CJ84" s="12">
        <f t="shared" si="2"/>
        <v>0.47829690000000014</v>
      </c>
      <c r="CK84" s="12">
        <f t="shared" si="2"/>
        <v>0.53144100000000016</v>
      </c>
      <c r="CL84" s="12">
        <f t="shared" si="2"/>
        <v>0.59049000000000018</v>
      </c>
      <c r="CM84" s="12">
        <f t="shared" si="2"/>
        <v>0.65610000000000013</v>
      </c>
      <c r="CN84" s="12">
        <f t="shared" si="2"/>
        <v>0.72900000000000009</v>
      </c>
      <c r="CO84" s="12">
        <f t="shared" si="2"/>
        <v>0.81</v>
      </c>
      <c r="CP84" s="12">
        <f t="shared" si="2"/>
        <v>0.9</v>
      </c>
      <c r="CQ84" s="12">
        <v>1</v>
      </c>
      <c r="CR84" s="12">
        <v>0</v>
      </c>
      <c r="CS84" s="12">
        <v>0</v>
      </c>
      <c r="CT84" s="12">
        <v>0</v>
      </c>
      <c r="CU84" s="12">
        <v>0</v>
      </c>
      <c r="CV84" s="12">
        <v>0</v>
      </c>
      <c r="CW84" s="12">
        <v>0</v>
      </c>
    </row>
    <row r="85" spans="1:101" x14ac:dyDescent="0.2">
      <c r="A85" s="3" t="s">
        <v>165</v>
      </c>
      <c r="B85" s="3" t="s">
        <v>181</v>
      </c>
      <c r="S85" s="33">
        <v>0</v>
      </c>
      <c r="T85" s="33">
        <v>1.2800000000000002</v>
      </c>
      <c r="U85" s="33">
        <v>0</v>
      </c>
      <c r="V85" s="33">
        <v>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0.89999999999999991</v>
      </c>
      <c r="AD85" s="33">
        <v>0</v>
      </c>
      <c r="AE85" s="33">
        <v>0</v>
      </c>
      <c r="AF85" s="33">
        <v>0</v>
      </c>
      <c r="AG85" s="33">
        <v>0</v>
      </c>
      <c r="AH85" s="33">
        <v>0</v>
      </c>
      <c r="AI85" s="33">
        <v>0</v>
      </c>
      <c r="AK85" s="34">
        <v>0</v>
      </c>
      <c r="AL85" s="34">
        <v>12.8</v>
      </c>
      <c r="AM85" s="34">
        <v>6</v>
      </c>
      <c r="AN85" s="34">
        <v>5</v>
      </c>
      <c r="AO85" s="34">
        <v>0</v>
      </c>
      <c r="AP85" s="34">
        <v>2</v>
      </c>
      <c r="AQ85" s="34">
        <v>9999</v>
      </c>
      <c r="AR85" s="34">
        <v>3.5</v>
      </c>
      <c r="AS85" s="34">
        <v>22</v>
      </c>
      <c r="AT85" s="34">
        <v>60</v>
      </c>
      <c r="AU85" s="34">
        <v>199</v>
      </c>
      <c r="AV85" s="34">
        <v>160</v>
      </c>
      <c r="BZ85" s="12">
        <f t="shared" si="0"/>
        <v>0.15009463529699921</v>
      </c>
      <c r="CA85" s="12">
        <f t="shared" si="0"/>
        <v>0.16677181699666577</v>
      </c>
      <c r="CB85" s="12">
        <f t="shared" si="0"/>
        <v>0.18530201888518419</v>
      </c>
      <c r="CC85" s="12">
        <f t="shared" si="0"/>
        <v>0.2058911320946491</v>
      </c>
      <c r="CD85" s="12">
        <f t="shared" si="1"/>
        <v>0.22876792454961012</v>
      </c>
      <c r="CE85" s="12">
        <f t="shared" si="2"/>
        <v>0.25418658283290013</v>
      </c>
      <c r="CF85" s="12">
        <f t="shared" si="2"/>
        <v>0.28242953648100017</v>
      </c>
      <c r="CG85" s="12">
        <f t="shared" si="2"/>
        <v>0.31381059609000017</v>
      </c>
      <c r="CH85" s="12">
        <f t="shared" si="2"/>
        <v>0.34867844010000015</v>
      </c>
      <c r="CI85" s="12">
        <f t="shared" si="2"/>
        <v>0.38742048900000015</v>
      </c>
      <c r="CJ85" s="12">
        <f t="shared" si="2"/>
        <v>0.43046721000000016</v>
      </c>
      <c r="CK85" s="12">
        <f t="shared" si="2"/>
        <v>0.47829690000000014</v>
      </c>
      <c r="CL85" s="12">
        <f t="shared" si="2"/>
        <v>0.53144100000000016</v>
      </c>
      <c r="CM85" s="12">
        <f t="shared" si="2"/>
        <v>0.59049000000000018</v>
      </c>
      <c r="CN85" s="12">
        <f t="shared" si="2"/>
        <v>0.65610000000000013</v>
      </c>
      <c r="CO85" s="12">
        <f t="shared" si="2"/>
        <v>0.72900000000000009</v>
      </c>
      <c r="CP85" s="12">
        <f t="shared" si="2"/>
        <v>0.81</v>
      </c>
      <c r="CQ85" s="12">
        <f t="shared" si="2"/>
        <v>0.9</v>
      </c>
      <c r="CR85" s="12">
        <v>1</v>
      </c>
      <c r="CS85" s="12">
        <v>0</v>
      </c>
      <c r="CT85" s="12">
        <v>0</v>
      </c>
      <c r="CU85" s="12">
        <v>0</v>
      </c>
      <c r="CV85" s="12">
        <v>0</v>
      </c>
      <c r="CW85" s="12">
        <v>0</v>
      </c>
    </row>
    <row r="86" spans="1:101" x14ac:dyDescent="0.2">
      <c r="A86" s="3" t="s">
        <v>165</v>
      </c>
      <c r="B86" s="3" t="s">
        <v>182</v>
      </c>
      <c r="S86" s="33">
        <v>0</v>
      </c>
      <c r="T86" s="33">
        <v>1.2800000000000002</v>
      </c>
      <c r="U86" s="33">
        <v>0</v>
      </c>
      <c r="V86" s="33">
        <v>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0.89999999999999991</v>
      </c>
      <c r="AD86" s="33">
        <v>0</v>
      </c>
      <c r="AE86" s="33">
        <v>0</v>
      </c>
      <c r="AF86" s="33">
        <v>0</v>
      </c>
      <c r="AG86" s="33">
        <v>0</v>
      </c>
      <c r="AH86" s="33">
        <v>0</v>
      </c>
      <c r="AI86" s="33">
        <v>0</v>
      </c>
      <c r="AK86" s="34">
        <v>0</v>
      </c>
      <c r="AL86" s="34">
        <v>12.8</v>
      </c>
      <c r="AM86" s="34">
        <v>6</v>
      </c>
      <c r="AN86" s="34">
        <v>5</v>
      </c>
      <c r="AO86" s="34">
        <v>0</v>
      </c>
      <c r="AP86" s="34">
        <v>2</v>
      </c>
      <c r="AQ86" s="34">
        <v>9999</v>
      </c>
      <c r="AR86" s="34">
        <v>3.5</v>
      </c>
      <c r="AS86" s="34">
        <v>22</v>
      </c>
      <c r="AT86" s="34">
        <v>60</v>
      </c>
      <c r="AU86" s="34">
        <v>199</v>
      </c>
      <c r="AV86" s="34">
        <v>160</v>
      </c>
      <c r="BZ86" s="12">
        <f t="shared" si="0"/>
        <v>0.13508517176729928</v>
      </c>
      <c r="CA86" s="12">
        <f t="shared" si="0"/>
        <v>0.15009463529699921</v>
      </c>
      <c r="CB86" s="12">
        <f t="shared" si="0"/>
        <v>0.16677181699666577</v>
      </c>
      <c r="CC86" s="12">
        <f t="shared" si="0"/>
        <v>0.18530201888518419</v>
      </c>
      <c r="CD86" s="12">
        <f t="shared" si="1"/>
        <v>0.2058911320946491</v>
      </c>
      <c r="CE86" s="12">
        <f t="shared" si="2"/>
        <v>0.22876792454961012</v>
      </c>
      <c r="CF86" s="12">
        <f t="shared" si="2"/>
        <v>0.25418658283290013</v>
      </c>
      <c r="CG86" s="12">
        <f t="shared" si="2"/>
        <v>0.28242953648100017</v>
      </c>
      <c r="CH86" s="12">
        <f t="shared" si="2"/>
        <v>0.31381059609000017</v>
      </c>
      <c r="CI86" s="12">
        <f t="shared" si="2"/>
        <v>0.34867844010000015</v>
      </c>
      <c r="CJ86" s="12">
        <f t="shared" si="2"/>
        <v>0.38742048900000015</v>
      </c>
      <c r="CK86" s="12">
        <f t="shared" si="2"/>
        <v>0.43046721000000016</v>
      </c>
      <c r="CL86" s="12">
        <f t="shared" si="2"/>
        <v>0.47829690000000014</v>
      </c>
      <c r="CM86" s="12">
        <f t="shared" si="2"/>
        <v>0.53144100000000016</v>
      </c>
      <c r="CN86" s="12">
        <f t="shared" si="2"/>
        <v>0.59049000000000018</v>
      </c>
      <c r="CO86" s="12">
        <f t="shared" si="2"/>
        <v>0.65610000000000013</v>
      </c>
      <c r="CP86" s="12">
        <f t="shared" si="2"/>
        <v>0.72900000000000009</v>
      </c>
      <c r="CQ86" s="12">
        <f t="shared" si="2"/>
        <v>0.81</v>
      </c>
      <c r="CR86" s="12">
        <f t="shared" si="2"/>
        <v>0.9</v>
      </c>
      <c r="CS86" s="12">
        <v>1</v>
      </c>
      <c r="CT86" s="12">
        <v>0</v>
      </c>
      <c r="CU86" s="12">
        <v>0</v>
      </c>
      <c r="CV86" s="12">
        <v>0</v>
      </c>
      <c r="CW86" s="12">
        <v>0</v>
      </c>
    </row>
    <row r="87" spans="1:101" x14ac:dyDescent="0.2">
      <c r="A87" s="3" t="s">
        <v>165</v>
      </c>
      <c r="B87" s="3" t="s">
        <v>183</v>
      </c>
      <c r="S87" s="33">
        <v>0</v>
      </c>
      <c r="T87" s="33">
        <v>1.2800000000000002</v>
      </c>
      <c r="U87" s="33">
        <v>0</v>
      </c>
      <c r="V87" s="33">
        <v>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0.89999999999999991</v>
      </c>
      <c r="AD87" s="33">
        <v>0</v>
      </c>
      <c r="AE87" s="33">
        <v>0</v>
      </c>
      <c r="AF87" s="33">
        <v>0</v>
      </c>
      <c r="AG87" s="33">
        <v>0</v>
      </c>
      <c r="AH87" s="33">
        <v>0</v>
      </c>
      <c r="AI87" s="33">
        <v>0</v>
      </c>
      <c r="AK87" s="34">
        <v>0</v>
      </c>
      <c r="AL87" s="34">
        <v>12.8</v>
      </c>
      <c r="AM87" s="34">
        <v>6</v>
      </c>
      <c r="AN87" s="34">
        <v>5</v>
      </c>
      <c r="AO87" s="34">
        <v>0</v>
      </c>
      <c r="AP87" s="34">
        <v>2</v>
      </c>
      <c r="AQ87" s="34">
        <v>9999</v>
      </c>
      <c r="AR87" s="34">
        <v>3.5</v>
      </c>
      <c r="AS87" s="34">
        <v>22</v>
      </c>
      <c r="AT87" s="34">
        <v>60</v>
      </c>
      <c r="AU87" s="34">
        <v>199</v>
      </c>
      <c r="AV87" s="34">
        <v>160</v>
      </c>
      <c r="BZ87" s="12">
        <f t="shared" si="0"/>
        <v>0.12157665459056936</v>
      </c>
      <c r="CA87" s="12">
        <f t="shared" si="0"/>
        <v>0.13508517176729928</v>
      </c>
      <c r="CB87" s="12">
        <f t="shared" si="0"/>
        <v>0.15009463529699921</v>
      </c>
      <c r="CC87" s="12">
        <f t="shared" si="0"/>
        <v>0.16677181699666577</v>
      </c>
      <c r="CD87" s="12">
        <f t="shared" si="1"/>
        <v>0.18530201888518419</v>
      </c>
      <c r="CE87" s="12">
        <f t="shared" si="2"/>
        <v>0.2058911320946491</v>
      </c>
      <c r="CF87" s="12">
        <f t="shared" si="2"/>
        <v>0.22876792454961012</v>
      </c>
      <c r="CG87" s="12">
        <f t="shared" si="2"/>
        <v>0.25418658283290013</v>
      </c>
      <c r="CH87" s="12">
        <f t="shared" si="2"/>
        <v>0.28242953648100017</v>
      </c>
      <c r="CI87" s="12">
        <f t="shared" si="2"/>
        <v>0.31381059609000017</v>
      </c>
      <c r="CJ87" s="12">
        <f t="shared" si="2"/>
        <v>0.34867844010000015</v>
      </c>
      <c r="CK87" s="12">
        <f t="shared" si="2"/>
        <v>0.38742048900000015</v>
      </c>
      <c r="CL87" s="12">
        <f t="shared" si="2"/>
        <v>0.43046721000000016</v>
      </c>
      <c r="CM87" s="12">
        <f t="shared" si="2"/>
        <v>0.47829690000000014</v>
      </c>
      <c r="CN87" s="12">
        <f t="shared" si="2"/>
        <v>0.53144100000000016</v>
      </c>
      <c r="CO87" s="12">
        <f t="shared" si="2"/>
        <v>0.59049000000000018</v>
      </c>
      <c r="CP87" s="12">
        <f t="shared" si="2"/>
        <v>0.65610000000000013</v>
      </c>
      <c r="CQ87" s="12">
        <f t="shared" si="2"/>
        <v>0.72900000000000009</v>
      </c>
      <c r="CR87" s="12">
        <f t="shared" si="2"/>
        <v>0.81</v>
      </c>
      <c r="CS87" s="12">
        <f t="shared" si="2"/>
        <v>0.9</v>
      </c>
      <c r="CT87" s="12">
        <v>1</v>
      </c>
      <c r="CU87" s="12">
        <v>0</v>
      </c>
      <c r="CV87" s="12">
        <v>0</v>
      </c>
      <c r="CW87" s="12">
        <v>0</v>
      </c>
    </row>
    <row r="88" spans="1:101" x14ac:dyDescent="0.2">
      <c r="A88" s="3" t="s">
        <v>165</v>
      </c>
      <c r="B88" s="3" t="s">
        <v>184</v>
      </c>
      <c r="S88" s="33">
        <v>0</v>
      </c>
      <c r="T88" s="33">
        <v>1.2800000000000002</v>
      </c>
      <c r="U88" s="33">
        <v>0</v>
      </c>
      <c r="V88" s="33">
        <v>0</v>
      </c>
      <c r="W88" s="33">
        <v>0</v>
      </c>
      <c r="X88" s="33">
        <v>0</v>
      </c>
      <c r="Y88" s="33">
        <v>0</v>
      </c>
      <c r="Z88" s="33">
        <v>0</v>
      </c>
      <c r="AA88" s="33">
        <v>0</v>
      </c>
      <c r="AB88" s="33">
        <v>0</v>
      </c>
      <c r="AC88" s="33">
        <v>0.89999999999999991</v>
      </c>
      <c r="AD88" s="33">
        <v>0</v>
      </c>
      <c r="AE88" s="33">
        <v>0</v>
      </c>
      <c r="AF88" s="33">
        <v>0</v>
      </c>
      <c r="AG88" s="33">
        <v>0</v>
      </c>
      <c r="AH88" s="33">
        <v>0</v>
      </c>
      <c r="AI88" s="33">
        <v>0</v>
      </c>
      <c r="AK88" s="34">
        <v>0</v>
      </c>
      <c r="AL88" s="34">
        <v>12.8</v>
      </c>
      <c r="AM88" s="34">
        <v>6</v>
      </c>
      <c r="AN88" s="34">
        <v>5</v>
      </c>
      <c r="AO88" s="34">
        <v>0</v>
      </c>
      <c r="AP88" s="34">
        <v>2</v>
      </c>
      <c r="AQ88" s="34">
        <v>9999</v>
      </c>
      <c r="AR88" s="34">
        <v>3.5</v>
      </c>
      <c r="AS88" s="34">
        <v>22</v>
      </c>
      <c r="AT88" s="34">
        <v>60</v>
      </c>
      <c r="AU88" s="34">
        <v>199</v>
      </c>
      <c r="AV88" s="34">
        <v>160</v>
      </c>
      <c r="BZ88" s="12">
        <f t="shared" si="0"/>
        <v>0.10941898913151243</v>
      </c>
      <c r="CA88" s="12">
        <f t="shared" si="0"/>
        <v>0.12157665459056936</v>
      </c>
      <c r="CB88" s="12">
        <f t="shared" si="0"/>
        <v>0.13508517176729928</v>
      </c>
      <c r="CC88" s="12">
        <f t="shared" si="0"/>
        <v>0.15009463529699921</v>
      </c>
      <c r="CD88" s="12">
        <f t="shared" si="1"/>
        <v>0.16677181699666577</v>
      </c>
      <c r="CE88" s="12">
        <f t="shared" si="2"/>
        <v>0.18530201888518419</v>
      </c>
      <c r="CF88" s="12">
        <f t="shared" si="2"/>
        <v>0.2058911320946491</v>
      </c>
      <c r="CG88" s="12">
        <f t="shared" si="2"/>
        <v>0.22876792454961012</v>
      </c>
      <c r="CH88" s="12">
        <f t="shared" si="2"/>
        <v>0.25418658283290013</v>
      </c>
      <c r="CI88" s="12">
        <f t="shared" si="2"/>
        <v>0.28242953648100017</v>
      </c>
      <c r="CJ88" s="12">
        <f t="shared" si="2"/>
        <v>0.31381059609000017</v>
      </c>
      <c r="CK88" s="12">
        <f t="shared" si="2"/>
        <v>0.34867844010000015</v>
      </c>
      <c r="CL88" s="12">
        <f t="shared" si="2"/>
        <v>0.38742048900000015</v>
      </c>
      <c r="CM88" s="12">
        <f t="shared" si="2"/>
        <v>0.43046721000000016</v>
      </c>
      <c r="CN88" s="12">
        <f t="shared" si="2"/>
        <v>0.47829690000000014</v>
      </c>
      <c r="CO88" s="12">
        <f t="shared" si="2"/>
        <v>0.53144100000000016</v>
      </c>
      <c r="CP88" s="12">
        <f t="shared" si="2"/>
        <v>0.59049000000000018</v>
      </c>
      <c r="CQ88" s="12">
        <f t="shared" si="2"/>
        <v>0.65610000000000013</v>
      </c>
      <c r="CR88" s="12">
        <f t="shared" si="2"/>
        <v>0.72900000000000009</v>
      </c>
      <c r="CS88" s="12">
        <f t="shared" si="2"/>
        <v>0.81</v>
      </c>
      <c r="CT88" s="12">
        <f t="shared" si="2"/>
        <v>0.9</v>
      </c>
      <c r="CU88" s="12">
        <v>1</v>
      </c>
      <c r="CV88" s="12">
        <v>0</v>
      </c>
      <c r="CW88" s="12">
        <v>0</v>
      </c>
    </row>
    <row r="89" spans="1:101" x14ac:dyDescent="0.2">
      <c r="A89" s="3" t="s">
        <v>165</v>
      </c>
      <c r="B89" s="3" t="s">
        <v>185</v>
      </c>
      <c r="S89" s="33">
        <v>0</v>
      </c>
      <c r="T89" s="33">
        <v>1.2800000000000002</v>
      </c>
      <c r="U89" s="33">
        <v>0</v>
      </c>
      <c r="V89" s="33">
        <v>0</v>
      </c>
      <c r="W89" s="33">
        <v>0</v>
      </c>
      <c r="X89" s="33">
        <v>0</v>
      </c>
      <c r="Y89" s="33">
        <v>0</v>
      </c>
      <c r="Z89" s="33">
        <v>0</v>
      </c>
      <c r="AA89" s="33">
        <v>0</v>
      </c>
      <c r="AB89" s="33">
        <v>0</v>
      </c>
      <c r="AC89" s="33">
        <v>0.89999999999999991</v>
      </c>
      <c r="AD89" s="33">
        <v>0</v>
      </c>
      <c r="AE89" s="33">
        <v>0</v>
      </c>
      <c r="AF89" s="33">
        <v>0</v>
      </c>
      <c r="AG89" s="33">
        <v>0</v>
      </c>
      <c r="AH89" s="33">
        <v>0</v>
      </c>
      <c r="AI89" s="33">
        <v>0</v>
      </c>
      <c r="AK89" s="34">
        <v>0</v>
      </c>
      <c r="AL89" s="34">
        <v>12.8</v>
      </c>
      <c r="AM89" s="34">
        <v>6</v>
      </c>
      <c r="AN89" s="34">
        <v>5</v>
      </c>
      <c r="AO89" s="34">
        <v>0</v>
      </c>
      <c r="AP89" s="34">
        <v>2</v>
      </c>
      <c r="AQ89" s="34">
        <v>9999</v>
      </c>
      <c r="AR89" s="34">
        <v>3.5</v>
      </c>
      <c r="AS89" s="34">
        <v>22</v>
      </c>
      <c r="AT89" s="34">
        <v>60</v>
      </c>
      <c r="AU89" s="34">
        <v>199</v>
      </c>
      <c r="AV89" s="34">
        <v>160</v>
      </c>
      <c r="BZ89" s="12">
        <f t="shared" si="0"/>
        <v>9.8477090218361193E-2</v>
      </c>
      <c r="CA89" s="12">
        <f t="shared" si="0"/>
        <v>0.10941898913151243</v>
      </c>
      <c r="CB89" s="12">
        <f t="shared" si="0"/>
        <v>0.12157665459056936</v>
      </c>
      <c r="CC89" s="12">
        <f t="shared" si="0"/>
        <v>0.13508517176729928</v>
      </c>
      <c r="CD89" s="12">
        <f t="shared" si="1"/>
        <v>0.15009463529699921</v>
      </c>
      <c r="CE89" s="12">
        <f t="shared" si="2"/>
        <v>0.16677181699666577</v>
      </c>
      <c r="CF89" s="12">
        <f t="shared" si="2"/>
        <v>0.18530201888518419</v>
      </c>
      <c r="CG89" s="12">
        <f t="shared" si="2"/>
        <v>0.2058911320946491</v>
      </c>
      <c r="CH89" s="12">
        <f t="shared" si="2"/>
        <v>0.22876792454961012</v>
      </c>
      <c r="CI89" s="12">
        <f t="shared" si="2"/>
        <v>0.25418658283290013</v>
      </c>
      <c r="CJ89" s="12">
        <f t="shared" si="2"/>
        <v>0.28242953648100017</v>
      </c>
      <c r="CK89" s="12">
        <f t="shared" si="2"/>
        <v>0.31381059609000017</v>
      </c>
      <c r="CL89" s="12">
        <f t="shared" si="2"/>
        <v>0.34867844010000015</v>
      </c>
      <c r="CM89" s="12">
        <f t="shared" si="2"/>
        <v>0.38742048900000015</v>
      </c>
      <c r="CN89" s="12">
        <f t="shared" si="2"/>
        <v>0.43046721000000016</v>
      </c>
      <c r="CO89" s="12">
        <f t="shared" si="2"/>
        <v>0.47829690000000014</v>
      </c>
      <c r="CP89" s="12">
        <f t="shared" si="2"/>
        <v>0.53144100000000016</v>
      </c>
      <c r="CQ89" s="12">
        <f t="shared" si="2"/>
        <v>0.59049000000000018</v>
      </c>
      <c r="CR89" s="12">
        <f t="shared" si="2"/>
        <v>0.65610000000000013</v>
      </c>
      <c r="CS89" s="12">
        <f t="shared" si="2"/>
        <v>0.72900000000000009</v>
      </c>
      <c r="CT89" s="12">
        <f t="shared" si="2"/>
        <v>0.81</v>
      </c>
      <c r="CU89" s="12">
        <f t="shared" si="2"/>
        <v>0.9</v>
      </c>
      <c r="CV89" s="12">
        <v>1</v>
      </c>
      <c r="CW89" s="12">
        <v>0</v>
      </c>
    </row>
    <row r="90" spans="1:101" x14ac:dyDescent="0.2">
      <c r="A90" s="3" t="s">
        <v>165</v>
      </c>
      <c r="B90" s="3" t="s">
        <v>186</v>
      </c>
      <c r="S90" s="33">
        <v>0</v>
      </c>
      <c r="T90" s="33">
        <v>1.2800000000000002</v>
      </c>
      <c r="U90" s="33">
        <v>0</v>
      </c>
      <c r="V90" s="33">
        <v>0</v>
      </c>
      <c r="W90" s="33">
        <v>0</v>
      </c>
      <c r="X90" s="33">
        <v>0</v>
      </c>
      <c r="Y90" s="33">
        <v>0</v>
      </c>
      <c r="Z90" s="33">
        <v>0</v>
      </c>
      <c r="AA90" s="33">
        <v>0</v>
      </c>
      <c r="AB90" s="33">
        <v>0</v>
      </c>
      <c r="AC90" s="33">
        <v>0.89999999999999991</v>
      </c>
      <c r="AD90" s="33">
        <v>0</v>
      </c>
      <c r="AE90" s="33">
        <v>0</v>
      </c>
      <c r="AF90" s="33">
        <v>0</v>
      </c>
      <c r="AG90" s="33">
        <v>0</v>
      </c>
      <c r="AH90" s="33">
        <v>0</v>
      </c>
      <c r="AI90" s="33">
        <v>0</v>
      </c>
      <c r="AK90" s="34">
        <v>0</v>
      </c>
      <c r="AL90" s="34">
        <v>12.8</v>
      </c>
      <c r="AM90" s="34">
        <v>6</v>
      </c>
      <c r="AN90" s="34">
        <v>5</v>
      </c>
      <c r="AO90" s="34">
        <v>0</v>
      </c>
      <c r="AP90" s="34">
        <v>2</v>
      </c>
      <c r="AQ90" s="34">
        <v>9999</v>
      </c>
      <c r="AR90" s="34">
        <v>3.5</v>
      </c>
      <c r="AS90" s="34">
        <v>22</v>
      </c>
      <c r="AT90" s="34">
        <v>60</v>
      </c>
      <c r="AU90" s="34">
        <v>199</v>
      </c>
      <c r="AV90" s="34">
        <v>160</v>
      </c>
      <c r="BZ90" s="12">
        <f t="shared" si="0"/>
        <v>8.8629381196525081E-2</v>
      </c>
      <c r="CA90" s="12">
        <f t="shared" si="0"/>
        <v>9.8477090218361193E-2</v>
      </c>
      <c r="CB90" s="12">
        <f t="shared" si="0"/>
        <v>0.10941898913151243</v>
      </c>
      <c r="CC90" s="12">
        <f t="shared" si="0"/>
        <v>0.12157665459056936</v>
      </c>
      <c r="CD90" s="12">
        <f t="shared" si="1"/>
        <v>0.13508517176729928</v>
      </c>
      <c r="CE90" s="12">
        <f t="shared" si="2"/>
        <v>0.15009463529699921</v>
      </c>
      <c r="CF90" s="12">
        <f t="shared" si="2"/>
        <v>0.16677181699666577</v>
      </c>
      <c r="CG90" s="12">
        <f t="shared" si="2"/>
        <v>0.18530201888518419</v>
      </c>
      <c r="CH90" s="12">
        <f t="shared" si="2"/>
        <v>0.2058911320946491</v>
      </c>
      <c r="CI90" s="12">
        <f t="shared" si="2"/>
        <v>0.22876792454961012</v>
      </c>
      <c r="CJ90" s="12">
        <f t="shared" si="2"/>
        <v>0.25418658283290013</v>
      </c>
      <c r="CK90" s="12">
        <f t="shared" si="2"/>
        <v>0.28242953648100017</v>
      </c>
      <c r="CL90" s="12">
        <f t="shared" si="2"/>
        <v>0.31381059609000017</v>
      </c>
      <c r="CM90" s="12">
        <f t="shared" si="2"/>
        <v>0.34867844010000015</v>
      </c>
      <c r="CN90" s="12">
        <f t="shared" si="2"/>
        <v>0.38742048900000015</v>
      </c>
      <c r="CO90" s="12">
        <f t="shared" si="2"/>
        <v>0.43046721000000016</v>
      </c>
      <c r="CP90" s="12">
        <f t="shared" si="2"/>
        <v>0.47829690000000014</v>
      </c>
      <c r="CQ90" s="12">
        <f t="shared" si="2"/>
        <v>0.53144100000000016</v>
      </c>
      <c r="CR90" s="12">
        <f t="shared" si="2"/>
        <v>0.59049000000000018</v>
      </c>
      <c r="CS90" s="12">
        <f t="shared" si="2"/>
        <v>0.65610000000000013</v>
      </c>
      <c r="CT90" s="12">
        <f t="shared" si="2"/>
        <v>0.72900000000000009</v>
      </c>
      <c r="CU90" s="12">
        <f t="shared" si="2"/>
        <v>0.81</v>
      </c>
      <c r="CV90" s="12">
        <f t="shared" si="2"/>
        <v>0.9</v>
      </c>
      <c r="CW90" s="12">
        <v>1</v>
      </c>
    </row>
    <row r="91" spans="1:101" x14ac:dyDescent="0.2">
      <c r="A91" s="3" t="s">
        <v>140</v>
      </c>
      <c r="B91" s="3" t="s">
        <v>141</v>
      </c>
      <c r="S91" s="11" t="s">
        <v>149</v>
      </c>
      <c r="AK91">
        <v>0</v>
      </c>
      <c r="AL91">
        <v>12.8</v>
      </c>
      <c r="AM91">
        <v>6</v>
      </c>
      <c r="AN91">
        <v>5</v>
      </c>
      <c r="AO91">
        <v>0</v>
      </c>
      <c r="AP91">
        <v>2</v>
      </c>
      <c r="AQ91">
        <v>9999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101" x14ac:dyDescent="0.2">
      <c r="S92" s="34" cm="1">
        <f t="array" ref="S92:AI92">MMULT(_xlfn.ANCHORARRAY(AK95),TRANSPOSE(AK19:AX35))</f>
        <v>9</v>
      </c>
      <c r="T92" s="34">
        <v>12.8</v>
      </c>
      <c r="U92" s="34">
        <v>12.8</v>
      </c>
      <c r="V92" s="34">
        <v>18</v>
      </c>
      <c r="W92" s="34">
        <v>6</v>
      </c>
      <c r="X92" s="34">
        <v>6</v>
      </c>
      <c r="Y92" s="34">
        <v>6.9666666666666668</v>
      </c>
      <c r="Z92" s="34">
        <v>5</v>
      </c>
      <c r="AA92" s="34">
        <v>0</v>
      </c>
      <c r="AB92" s="34">
        <v>2</v>
      </c>
      <c r="AC92" s="34">
        <v>9999</v>
      </c>
      <c r="AD92" s="34">
        <v>3.5</v>
      </c>
      <c r="AE92" s="34">
        <v>82</v>
      </c>
      <c r="AF92" s="34">
        <v>82</v>
      </c>
      <c r="AG92" s="34">
        <v>100</v>
      </c>
      <c r="AH92" s="34">
        <v>160</v>
      </c>
      <c r="AI92" s="34">
        <v>160</v>
      </c>
      <c r="AK92" s="11" t="s">
        <v>90</v>
      </c>
    </row>
    <row r="93" spans="1:101" x14ac:dyDescent="0.2">
      <c r="AK93" s="22">
        <v>0</v>
      </c>
      <c r="AL93" s="22">
        <v>3.8</v>
      </c>
      <c r="AM93" s="22">
        <v>0</v>
      </c>
      <c r="AN93" s="22">
        <v>5</v>
      </c>
      <c r="AO93" s="22">
        <v>0</v>
      </c>
      <c r="AP93" s="22">
        <v>2</v>
      </c>
      <c r="AQ93" s="22">
        <v>0</v>
      </c>
      <c r="AR93" s="22">
        <v>0</v>
      </c>
      <c r="AS93" s="22">
        <v>0</v>
      </c>
      <c r="AT93" s="22">
        <v>0</v>
      </c>
      <c r="AU93" s="22">
        <v>0</v>
      </c>
      <c r="AV93" s="22">
        <v>0</v>
      </c>
      <c r="AW93" s="22">
        <v>0</v>
      </c>
      <c r="AX93" s="22">
        <v>0</v>
      </c>
    </row>
    <row r="94" spans="1:101" x14ac:dyDescent="0.2">
      <c r="AK94" s="11" t="s">
        <v>70</v>
      </c>
    </row>
    <row r="95" spans="1:101" x14ac:dyDescent="0.2">
      <c r="S95" s="11" t="s">
        <v>147</v>
      </c>
      <c r="AK95" s="35" cm="1">
        <f t="array" ref="AK95:AX95">(AK93:AX93+AK39:AX39)</f>
        <v>9</v>
      </c>
      <c r="AL95" s="35">
        <v>12.8</v>
      </c>
      <c r="AM95" s="35">
        <v>6</v>
      </c>
      <c r="AN95" s="35">
        <v>5</v>
      </c>
      <c r="AO95" s="35">
        <v>0</v>
      </c>
      <c r="AP95" s="35">
        <v>2</v>
      </c>
      <c r="AQ95" s="35">
        <v>9999</v>
      </c>
      <c r="AR95" s="35">
        <v>3.5</v>
      </c>
      <c r="AS95" s="35">
        <v>22</v>
      </c>
      <c r="AT95" s="35">
        <v>60</v>
      </c>
      <c r="AU95" s="35">
        <v>100</v>
      </c>
      <c r="AV95" s="35">
        <v>160</v>
      </c>
      <c r="AW95" s="35">
        <v>18</v>
      </c>
      <c r="AX95" s="35">
        <v>6.9666666666666668</v>
      </c>
    </row>
    <row r="96" spans="1:101" x14ac:dyDescent="0.2">
      <c r="S96" t="s">
        <v>188</v>
      </c>
      <c r="T96" t="s">
        <v>189</v>
      </c>
      <c r="W96" t="s">
        <v>190</v>
      </c>
      <c r="X96" t="s">
        <v>191</v>
      </c>
    </row>
    <row r="97" spans="1:24" x14ac:dyDescent="0.2">
      <c r="A97" s="3" t="s">
        <v>165</v>
      </c>
      <c r="B97" s="3" t="s">
        <v>4</v>
      </c>
      <c r="S97" s="14">
        <v>1</v>
      </c>
      <c r="T97" s="14">
        <v>0</v>
      </c>
      <c r="W97" s="59" cm="1">
        <f t="array" ref="W97:X121">S97:T121*W92:X92</f>
        <v>6</v>
      </c>
      <c r="X97" s="34">
        <v>0</v>
      </c>
    </row>
    <row r="98" spans="1:24" x14ac:dyDescent="0.2">
      <c r="A98" s="3" t="s">
        <v>165</v>
      </c>
      <c r="B98" s="3" t="s">
        <v>5</v>
      </c>
      <c r="S98" s="14">
        <v>1</v>
      </c>
      <c r="T98" s="14">
        <v>0</v>
      </c>
      <c r="W98" s="34">
        <v>6</v>
      </c>
      <c r="X98" s="34">
        <v>0</v>
      </c>
    </row>
    <row r="99" spans="1:24" x14ac:dyDescent="0.2">
      <c r="A99" s="3" t="s">
        <v>165</v>
      </c>
      <c r="B99" s="3" t="s">
        <v>6</v>
      </c>
      <c r="S99" s="14">
        <v>1</v>
      </c>
      <c r="T99" s="14">
        <v>0</v>
      </c>
      <c r="W99" s="34">
        <v>6</v>
      </c>
      <c r="X99" s="34">
        <v>0</v>
      </c>
    </row>
    <row r="100" spans="1:24" x14ac:dyDescent="0.2">
      <c r="A100" s="3" t="s">
        <v>165</v>
      </c>
      <c r="B100" s="3" t="s">
        <v>166</v>
      </c>
      <c r="S100" s="14">
        <v>1</v>
      </c>
      <c r="T100" s="14">
        <v>0</v>
      </c>
      <c r="W100" s="34">
        <v>6</v>
      </c>
      <c r="X100" s="34">
        <v>0</v>
      </c>
    </row>
    <row r="101" spans="1:24" x14ac:dyDescent="0.2">
      <c r="A101" s="3" t="s">
        <v>165</v>
      </c>
      <c r="B101" s="3" t="s">
        <v>167</v>
      </c>
      <c r="S101" s="14">
        <v>1</v>
      </c>
      <c r="T101" s="14">
        <v>0</v>
      </c>
      <c r="W101" s="34">
        <v>6</v>
      </c>
      <c r="X101" s="34">
        <v>0</v>
      </c>
    </row>
    <row r="102" spans="1:24" x14ac:dyDescent="0.2">
      <c r="A102" s="3" t="s">
        <v>165</v>
      </c>
      <c r="B102" s="3" t="s">
        <v>168</v>
      </c>
      <c r="S102" s="14">
        <v>1</v>
      </c>
      <c r="T102" s="14">
        <v>0</v>
      </c>
      <c r="W102" s="34">
        <v>6</v>
      </c>
      <c r="X102" s="34">
        <v>0</v>
      </c>
    </row>
    <row r="103" spans="1:24" x14ac:dyDescent="0.2">
      <c r="A103" s="3" t="s">
        <v>165</v>
      </c>
      <c r="B103" s="3" t="s">
        <v>169</v>
      </c>
      <c r="S103" s="14">
        <v>1</v>
      </c>
      <c r="T103" s="14">
        <v>0</v>
      </c>
      <c r="W103" s="34">
        <v>6</v>
      </c>
      <c r="X103" s="34">
        <v>0</v>
      </c>
    </row>
    <row r="104" spans="1:24" x14ac:dyDescent="0.2">
      <c r="A104" s="3" t="s">
        <v>165</v>
      </c>
      <c r="B104" s="3" t="s">
        <v>170</v>
      </c>
      <c r="S104" s="14">
        <v>1</v>
      </c>
      <c r="T104" s="14">
        <v>0</v>
      </c>
      <c r="W104" s="34">
        <v>6</v>
      </c>
      <c r="X104" s="34">
        <v>0</v>
      </c>
    </row>
    <row r="105" spans="1:24" x14ac:dyDescent="0.2">
      <c r="A105" s="3" t="s">
        <v>165</v>
      </c>
      <c r="B105" s="3" t="s">
        <v>171</v>
      </c>
      <c r="S105" s="14">
        <v>1</v>
      </c>
      <c r="T105" s="14">
        <v>0</v>
      </c>
      <c r="W105" s="34">
        <v>6</v>
      </c>
      <c r="X105" s="34">
        <v>0</v>
      </c>
    </row>
    <row r="106" spans="1:24" x14ac:dyDescent="0.2">
      <c r="A106" s="3" t="s">
        <v>165</v>
      </c>
      <c r="B106" s="3" t="s">
        <v>172</v>
      </c>
      <c r="S106" s="14">
        <v>1</v>
      </c>
      <c r="T106" s="14">
        <v>0</v>
      </c>
      <c r="W106" s="34">
        <v>6</v>
      </c>
      <c r="X106" s="34">
        <v>0</v>
      </c>
    </row>
    <row r="107" spans="1:24" x14ac:dyDescent="0.2">
      <c r="A107" s="3" t="s">
        <v>165</v>
      </c>
      <c r="B107" s="3" t="s">
        <v>173</v>
      </c>
      <c r="S107" s="14">
        <v>1</v>
      </c>
      <c r="T107" s="14">
        <v>0</v>
      </c>
      <c r="W107" s="34">
        <v>6</v>
      </c>
      <c r="X107" s="34">
        <v>0</v>
      </c>
    </row>
    <row r="108" spans="1:24" x14ac:dyDescent="0.2">
      <c r="A108" s="3" t="s">
        <v>165</v>
      </c>
      <c r="B108" s="3" t="s">
        <v>174</v>
      </c>
      <c r="S108" s="14">
        <v>1</v>
      </c>
      <c r="T108" s="14">
        <v>0</v>
      </c>
      <c r="W108" s="34">
        <v>6</v>
      </c>
      <c r="X108" s="34">
        <v>0</v>
      </c>
    </row>
    <row r="109" spans="1:24" x14ac:dyDescent="0.2">
      <c r="A109" s="3" t="s">
        <v>165</v>
      </c>
      <c r="B109" s="3" t="s">
        <v>175</v>
      </c>
      <c r="S109" s="14">
        <v>1</v>
      </c>
      <c r="T109" s="14">
        <v>0</v>
      </c>
      <c r="W109" s="34">
        <v>6</v>
      </c>
      <c r="X109" s="34">
        <v>0</v>
      </c>
    </row>
    <row r="110" spans="1:24" x14ac:dyDescent="0.2">
      <c r="A110" s="3" t="s">
        <v>165</v>
      </c>
      <c r="B110" s="3" t="s">
        <v>176</v>
      </c>
      <c r="S110" s="14">
        <v>1</v>
      </c>
      <c r="T110" s="14">
        <v>0</v>
      </c>
      <c r="W110" s="34">
        <v>6</v>
      </c>
      <c r="X110" s="34">
        <v>0</v>
      </c>
    </row>
    <row r="111" spans="1:24" x14ac:dyDescent="0.2">
      <c r="A111" s="3" t="s">
        <v>165</v>
      </c>
      <c r="B111" s="3" t="s">
        <v>177</v>
      </c>
      <c r="S111" s="14">
        <v>1</v>
      </c>
      <c r="T111" s="14">
        <v>0</v>
      </c>
      <c r="W111" s="34">
        <v>6</v>
      </c>
      <c r="X111" s="34">
        <v>0</v>
      </c>
    </row>
    <row r="112" spans="1:24" x14ac:dyDescent="0.2">
      <c r="A112" s="3" t="s">
        <v>165</v>
      </c>
      <c r="B112" s="3" t="s">
        <v>178</v>
      </c>
      <c r="S112" s="14">
        <v>1</v>
      </c>
      <c r="T112" s="14">
        <v>0</v>
      </c>
      <c r="W112" s="34">
        <v>6</v>
      </c>
      <c r="X112" s="34">
        <v>0</v>
      </c>
    </row>
    <row r="113" spans="1:24" x14ac:dyDescent="0.2">
      <c r="A113" s="3" t="s">
        <v>165</v>
      </c>
      <c r="B113" s="3" t="s">
        <v>179</v>
      </c>
      <c r="S113" s="14">
        <v>1</v>
      </c>
      <c r="T113" s="14">
        <v>0</v>
      </c>
      <c r="W113" s="34">
        <v>6</v>
      </c>
      <c r="X113" s="34">
        <v>0</v>
      </c>
    </row>
    <row r="114" spans="1:24" x14ac:dyDescent="0.2">
      <c r="A114" s="3" t="s">
        <v>165</v>
      </c>
      <c r="B114" s="3" t="s">
        <v>180</v>
      </c>
      <c r="S114" s="14">
        <v>1</v>
      </c>
      <c r="T114" s="14">
        <v>0</v>
      </c>
      <c r="W114" s="34">
        <v>6</v>
      </c>
      <c r="X114" s="34">
        <v>0</v>
      </c>
    </row>
    <row r="115" spans="1:24" x14ac:dyDescent="0.2">
      <c r="A115" s="3" t="s">
        <v>165</v>
      </c>
      <c r="B115" s="3" t="s">
        <v>181</v>
      </c>
      <c r="S115" s="14">
        <v>1</v>
      </c>
      <c r="T115" s="14">
        <v>0</v>
      </c>
      <c r="W115" s="34">
        <v>6</v>
      </c>
      <c r="X115" s="34">
        <v>0</v>
      </c>
    </row>
    <row r="116" spans="1:24" x14ac:dyDescent="0.2">
      <c r="A116" s="3" t="s">
        <v>165</v>
      </c>
      <c r="B116" s="3" t="s">
        <v>182</v>
      </c>
      <c r="S116" s="14">
        <v>1</v>
      </c>
      <c r="T116" s="14">
        <v>0</v>
      </c>
      <c r="W116" s="34">
        <v>6</v>
      </c>
      <c r="X116" s="34">
        <v>0</v>
      </c>
    </row>
    <row r="117" spans="1:24" x14ac:dyDescent="0.2">
      <c r="A117" s="3" t="s">
        <v>165</v>
      </c>
      <c r="B117" s="3" t="s">
        <v>183</v>
      </c>
      <c r="S117" s="14">
        <v>1</v>
      </c>
      <c r="T117" s="14">
        <v>0</v>
      </c>
      <c r="W117" s="34">
        <v>6</v>
      </c>
      <c r="X117" s="34">
        <v>0</v>
      </c>
    </row>
    <row r="118" spans="1:24" x14ac:dyDescent="0.2">
      <c r="A118" s="3" t="s">
        <v>165</v>
      </c>
      <c r="B118" s="3" t="s">
        <v>184</v>
      </c>
      <c r="S118" s="14">
        <v>1</v>
      </c>
      <c r="T118" s="14">
        <v>0</v>
      </c>
      <c r="W118" s="34">
        <v>6</v>
      </c>
      <c r="X118" s="34">
        <v>0</v>
      </c>
    </row>
    <row r="119" spans="1:24" x14ac:dyDescent="0.2">
      <c r="A119" s="3" t="s">
        <v>165</v>
      </c>
      <c r="B119" s="3" t="s">
        <v>185</v>
      </c>
      <c r="S119" s="14">
        <v>1</v>
      </c>
      <c r="T119" s="14">
        <v>0</v>
      </c>
      <c r="W119" s="34">
        <v>6</v>
      </c>
      <c r="X119" s="34">
        <v>0</v>
      </c>
    </row>
    <row r="120" spans="1:24" x14ac:dyDescent="0.2">
      <c r="A120" s="3" t="s">
        <v>165</v>
      </c>
      <c r="B120" s="3" t="s">
        <v>186</v>
      </c>
      <c r="S120" s="14">
        <v>1</v>
      </c>
      <c r="T120" s="14">
        <v>0</v>
      </c>
      <c r="W120" s="34">
        <v>6</v>
      </c>
      <c r="X120" s="34">
        <v>0</v>
      </c>
    </row>
    <row r="121" spans="1:24" x14ac:dyDescent="0.2">
      <c r="A121" s="3" t="s">
        <v>140</v>
      </c>
      <c r="B121" s="3" t="s">
        <v>141</v>
      </c>
      <c r="S121" s="14">
        <v>0</v>
      </c>
      <c r="T121" s="14">
        <v>1</v>
      </c>
      <c r="W121" s="34">
        <v>0</v>
      </c>
      <c r="X121" s="34">
        <v>6</v>
      </c>
    </row>
  </sheetData>
  <phoneticPr fontId="1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new_limit</vt:lpstr>
      <vt:lpstr>home_buccinasco</vt:lpstr>
      <vt:lpstr>Test_results</vt:lpstr>
      <vt:lpstr>time_accurate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Citterio</dc:creator>
  <cp:lastModifiedBy>Camilla Citterio</cp:lastModifiedBy>
  <dcterms:created xsi:type="dcterms:W3CDTF">2024-06-21T09:44:46Z</dcterms:created>
  <dcterms:modified xsi:type="dcterms:W3CDTF">2024-09-10T12:11:30Z</dcterms:modified>
</cp:coreProperties>
</file>