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3a - lca_it_pt\"/>
    </mc:Choice>
  </mc:AlternateContent>
  <xr:revisionPtr revIDLastSave="0" documentId="13_ncr:1_{4BE6960D-3FE3-493E-8F17-8143F9CC8309}" xr6:coauthVersionLast="47" xr6:coauthVersionMax="47" xr10:uidLastSave="{00000000-0000-0000-0000-000000000000}"/>
  <bookViews>
    <workbookView xWindow="-30870" yWindow="2680" windowWidth="28080" windowHeight="15370" activeTab="2" xr2:uid="{00000000-000D-0000-FFFF-FFFF00000000}"/>
  </bookViews>
  <sheets>
    <sheet name="hsut_hybrid assumptions" sheetId="8" r:id="rId1"/>
    <sheet name="hsut_hybrid assumptions_rcot" sheetId="4" r:id="rId2"/>
    <sheet name="LCA_hybrid technology" sheetId="10" r:id="rId3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solver_adj" localSheetId="0" hidden="1">'hsut_hybrid assumptions'!$E$41:$K$41,'hsut_hybrid assumptions'!$U$25:$U$31,'hsut_hybrid assumptions'!$U$33:$U$37</definedName>
    <definedName name="solver_adj" localSheetId="1" hidden="1">'hsut_hybrid assumptions_rcot'!$U$32:$U$37,'hsut_hybrid assumptions_rcot'!$U$40:$U$44,'hsut_hybrid assumptions_rcot'!$E$48:$K$48</definedName>
    <definedName name="solver_adj" localSheetId="2" hidden="1">'LCA_hybrid technology'!$U$27:$U$33,'LCA_hybrid technology'!$U$35:$U$39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'hsut_hybrid assumptions'!$W$25:$W$31</definedName>
    <definedName name="solver_lhs1" localSheetId="1" hidden="1">'hsut_hybrid assumptions_rcot'!$AA$32:$AA$37</definedName>
    <definedName name="solver_lhs1" localSheetId="2" hidden="1">'LCA_hybrid technology'!$W$27:$W$33</definedName>
    <definedName name="solver_lhs2" localSheetId="0" hidden="1">'hsut_hybrid assumptions'!$Z$25:$Z$28</definedName>
    <definedName name="solver_lhs2" localSheetId="1" hidden="1">'hsut_hybrid assumptions_rcot'!$E$51:$H$51</definedName>
    <definedName name="solver_lhs2" localSheetId="2" hidden="1">'LCA_hybrid technology'!$Z$27:$Z$28</definedName>
    <definedName name="solver_lhs3" localSheetId="0" hidden="1">'hsut_hybrid assumptions'!$Z$36:$Z$37</definedName>
    <definedName name="solver_lhs3" localSheetId="1" hidden="1">'hsut_hybrid assumptions_rcot'!$AA$43:$AA$44</definedName>
    <definedName name="solver_lhs3" localSheetId="2" hidden="1">'LCA_hybrid technology'!$Z$37:$Z$39</definedName>
    <definedName name="solver_lhs4" localSheetId="0" hidden="1">'hsut_hybrid assumptions'!$E$41:$K$41</definedName>
    <definedName name="solver_lhs4" localSheetId="1" hidden="1">'hsut_hybrid assumptions_rcot'!$E$48:$K$48</definedName>
    <definedName name="solver_lhs4" localSheetId="2" hidden="1">'LCA_hybrid technology'!$U$27:$U$33</definedName>
    <definedName name="solver_lhs5" localSheetId="0" hidden="1">'hsut_hybrid assumptions'!$U$33:$U$37</definedName>
    <definedName name="solver_lhs5" localSheetId="1" hidden="1">'hsut_hybrid assumptions_rcot'!$U$40:$U$44</definedName>
    <definedName name="solver_lhs5" localSheetId="2" hidden="1">'LCA_hybrid technology'!$U$35:$U$39</definedName>
    <definedName name="solver_lhs6" localSheetId="0" hidden="1">'hsut_hybrid assumptions'!$U$25:$U$31</definedName>
    <definedName name="solver_lhs6" localSheetId="1" hidden="1">'hsut_hybrid assumptions_rcot'!$U$32:$U$37</definedName>
    <definedName name="solver_lhs6" localSheetId="2" hidden="1">'LCA_hybrid technology'!$U$27:$U$33</definedName>
    <definedName name="solver_neg" localSheetId="0" hidden="1">0</definedName>
    <definedName name="solver_neg" localSheetId="1" hidden="1">0</definedName>
    <definedName name="solver_neg" localSheetId="2" hidden="1">0</definedName>
    <definedName name="solver_num" localSheetId="0" hidden="1">6</definedName>
    <definedName name="solver_num" localSheetId="1" hidden="1">6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'hsut_hybrid assumptions'!$S$39</definedName>
    <definedName name="solver_opt" localSheetId="1" hidden="1">'hsut_hybrid assumptions_rcot'!$S$46</definedName>
    <definedName name="solver_opt" localSheetId="2" hidden="1">'LCA_hybrid technology'!$S$41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3" i="10" l="1" a="1"/>
  <c r="AV14" i="10" s="1"/>
  <c r="N19" i="10"/>
  <c r="M19" i="10"/>
  <c r="AU14" i="10" l="1"/>
  <c r="AW14" i="10"/>
  <c r="AT14" i="10"/>
  <c r="AX13" i="10"/>
  <c r="AW13" i="10"/>
  <c r="AV13" i="10"/>
  <c r="AU13" i="10"/>
  <c r="AT13" i="10"/>
  <c r="AX14" i="10"/>
  <c r="G35" i="10"/>
  <c r="H35" i="10"/>
  <c r="I35" i="10"/>
  <c r="J35" i="10"/>
  <c r="K35" i="10"/>
  <c r="G36" i="10"/>
  <c r="H36" i="10"/>
  <c r="I36" i="10"/>
  <c r="J36" i="10"/>
  <c r="K36" i="10"/>
  <c r="U14" i="10"/>
  <c r="U15" i="10"/>
  <c r="U16" i="10"/>
  <c r="U17" i="10"/>
  <c r="U6" i="10"/>
  <c r="U7" i="10"/>
  <c r="U8" i="10"/>
  <c r="U9" i="10"/>
  <c r="U10" i="10"/>
  <c r="U11" i="10"/>
  <c r="AL5" i="10" l="1" a="1"/>
  <c r="AL5" i="10" s="1"/>
  <c r="H21" i="10"/>
  <c r="F21" i="10"/>
  <c r="G21" i="10"/>
  <c r="I21" i="10"/>
  <c r="J21" i="10"/>
  <c r="K21" i="10"/>
  <c r="E21" i="10"/>
  <c r="U13" i="10"/>
  <c r="AF5" i="10" s="1" a="1"/>
  <c r="U5" i="10"/>
  <c r="X13" i="10" s="1" a="1"/>
  <c r="Z13" i="10" s="1"/>
  <c r="J21" i="8"/>
  <c r="G21" i="8"/>
  <c r="F21" i="8"/>
  <c r="E21" i="8"/>
  <c r="U17" i="8"/>
  <c r="U16" i="8"/>
  <c r="U15" i="8"/>
  <c r="U14" i="8"/>
  <c r="U13" i="8"/>
  <c r="AL5" i="8" s="1" a="1"/>
  <c r="U11" i="8"/>
  <c r="U10" i="8"/>
  <c r="U9" i="8"/>
  <c r="U8" i="8"/>
  <c r="U7" i="8"/>
  <c r="U6" i="8"/>
  <c r="U5" i="8"/>
  <c r="W32" i="4" a="1"/>
  <c r="W37" i="4" s="1"/>
  <c r="K21" i="4"/>
  <c r="J21" i="4"/>
  <c r="I21" i="4"/>
  <c r="H21" i="4"/>
  <c r="G21" i="4"/>
  <c r="F21" i="4"/>
  <c r="E21" i="4"/>
  <c r="U17" i="4"/>
  <c r="U16" i="4"/>
  <c r="AL5" i="4" s="1" a="1"/>
  <c r="U15" i="4"/>
  <c r="U14" i="4"/>
  <c r="U13" i="4"/>
  <c r="U11" i="4"/>
  <c r="U10" i="4"/>
  <c r="U9" i="4"/>
  <c r="U8" i="4"/>
  <c r="U7" i="4"/>
  <c r="U6" i="4"/>
  <c r="U5" i="4"/>
  <c r="X13" i="4" s="1" a="1"/>
  <c r="AF5" i="10" l="1"/>
  <c r="AG9" i="10"/>
  <c r="AJ10" i="10"/>
  <c r="AG8" i="10"/>
  <c r="AJ6" i="10"/>
  <c r="AH8" i="10"/>
  <c r="AF10" i="10"/>
  <c r="AH9" i="10"/>
  <c r="AF6" i="10"/>
  <c r="AI7" i="10"/>
  <c r="AJ7" i="10"/>
  <c r="AH5" i="10"/>
  <c r="AH11" i="10"/>
  <c r="AI9" i="10"/>
  <c r="AG5" i="10"/>
  <c r="AJ5" i="10"/>
  <c r="AG7" i="10"/>
  <c r="AI10" i="10"/>
  <c r="AG10" i="10"/>
  <c r="AI8" i="10"/>
  <c r="AG6" i="10"/>
  <c r="AF9" i="10"/>
  <c r="AI6" i="10"/>
  <c r="AH10" i="10"/>
  <c r="AF11" i="10"/>
  <c r="AF8" i="10"/>
  <c r="AJ9" i="10"/>
  <c r="AJ8" i="10"/>
  <c r="AI5" i="10"/>
  <c r="AH6" i="10"/>
  <c r="AJ11" i="10"/>
  <c r="AI11" i="10"/>
  <c r="AG11" i="10"/>
  <c r="AH7" i="10"/>
  <c r="AF7" i="10"/>
  <c r="AM7" i="10"/>
  <c r="AO9" i="10"/>
  <c r="AN6" i="10"/>
  <c r="AM6" i="10"/>
  <c r="AP11" i="10"/>
  <c r="AN9" i="10"/>
  <c r="AL7" i="10"/>
  <c r="AO11" i="10"/>
  <c r="AM9" i="10"/>
  <c r="AP6" i="10"/>
  <c r="AN11" i="10"/>
  <c r="AL9" i="10"/>
  <c r="AO6" i="10"/>
  <c r="AM11" i="10"/>
  <c r="AP8" i="10"/>
  <c r="AL11" i="10"/>
  <c r="AO8" i="10"/>
  <c r="AP10" i="10"/>
  <c r="AN8" i="10"/>
  <c r="AL6" i="10"/>
  <c r="AO10" i="10"/>
  <c r="AM8" i="10"/>
  <c r="AP5" i="10"/>
  <c r="AN10" i="10"/>
  <c r="AL8" i="10"/>
  <c r="AO5" i="10"/>
  <c r="AM10" i="10"/>
  <c r="AP7" i="10"/>
  <c r="AN5" i="10"/>
  <c r="AL10" i="10"/>
  <c r="AO7" i="10"/>
  <c r="AM5" i="10"/>
  <c r="AP9" i="10"/>
  <c r="AN7" i="10"/>
  <c r="AD17" i="10"/>
  <c r="Z14" i="10"/>
  <c r="AA17" i="10"/>
  <c r="AC15" i="10"/>
  <c r="X14" i="10"/>
  <c r="AD14" i="10"/>
  <c r="AC14" i="10"/>
  <c r="Z16" i="10"/>
  <c r="Y16" i="10"/>
  <c r="AC17" i="10"/>
  <c r="AB17" i="10"/>
  <c r="Z17" i="10"/>
  <c r="AD13" i="10"/>
  <c r="AB16" i="10"/>
  <c r="AA16" i="10"/>
  <c r="AD15" i="10"/>
  <c r="Y14" i="10"/>
  <c r="AB15" i="10"/>
  <c r="Y17" i="10"/>
  <c r="AA15" i="10"/>
  <c r="AC13" i="10"/>
  <c r="Y13" i="10"/>
  <c r="X13" i="10"/>
  <c r="AB14" i="10"/>
  <c r="AA14" i="10"/>
  <c r="X16" i="10"/>
  <c r="X17" i="10"/>
  <c r="Z15" i="10"/>
  <c r="AT15" i="10" s="1" a="1"/>
  <c r="AB13" i="10"/>
  <c r="AD16" i="10"/>
  <c r="Y15" i="10"/>
  <c r="AA13" i="10"/>
  <c r="AC16" i="10"/>
  <c r="X15" i="10"/>
  <c r="AF19" i="10" a="1"/>
  <c r="AF19" i="10" s="1"/>
  <c r="X13" i="8" a="1"/>
  <c r="AC13" i="8" s="1"/>
  <c r="AP9" i="8"/>
  <c r="AN7" i="8"/>
  <c r="AL5" i="8"/>
  <c r="AO9" i="8"/>
  <c r="AM7" i="8"/>
  <c r="AM9" i="8"/>
  <c r="AP8" i="8"/>
  <c r="AL11" i="8"/>
  <c r="AM6" i="8"/>
  <c r="AL10" i="8"/>
  <c r="AP11" i="8"/>
  <c r="AN9" i="8"/>
  <c r="AL7" i="8"/>
  <c r="AO11" i="8"/>
  <c r="AP6" i="8"/>
  <c r="AN11" i="8"/>
  <c r="AL9" i="8"/>
  <c r="AO6" i="8"/>
  <c r="AM11" i="8"/>
  <c r="AN6" i="8"/>
  <c r="AO8" i="8"/>
  <c r="AM10" i="8"/>
  <c r="AO7" i="8"/>
  <c r="AP7" i="8"/>
  <c r="AP10" i="8"/>
  <c r="AN8" i="8"/>
  <c r="AL6" i="8"/>
  <c r="AN5" i="8"/>
  <c r="AO10" i="8"/>
  <c r="AM8" i="8"/>
  <c r="AP5" i="8"/>
  <c r="AN10" i="8"/>
  <c r="AL8" i="8"/>
  <c r="AO5" i="8"/>
  <c r="AM5" i="8"/>
  <c r="AF19" i="8" a="1"/>
  <c r="AF5" i="8" a="1"/>
  <c r="AP9" i="4"/>
  <c r="AL5" i="4"/>
  <c r="AO9" i="4"/>
  <c r="AM7" i="4"/>
  <c r="AM11" i="4"/>
  <c r="AP8" i="4"/>
  <c r="AN6" i="4"/>
  <c r="AP7" i="4"/>
  <c r="AP11" i="4"/>
  <c r="AN9" i="4"/>
  <c r="AL7" i="4"/>
  <c r="AP6" i="4"/>
  <c r="AL11" i="4"/>
  <c r="AO8" i="4"/>
  <c r="AM6" i="4"/>
  <c r="AO10" i="4"/>
  <c r="AM8" i="4"/>
  <c r="AP5" i="4"/>
  <c r="AN10" i="4"/>
  <c r="AL8" i="4"/>
  <c r="AO5" i="4"/>
  <c r="AM9" i="4"/>
  <c r="AN11" i="4"/>
  <c r="AO6" i="4"/>
  <c r="AP10" i="4"/>
  <c r="AN8" i="4"/>
  <c r="AL6" i="4"/>
  <c r="AM10" i="4"/>
  <c r="AN5" i="4"/>
  <c r="AL10" i="4"/>
  <c r="AO7" i="4"/>
  <c r="AM5" i="4"/>
  <c r="AN7" i="4"/>
  <c r="AO11" i="4"/>
  <c r="AL9" i="4"/>
  <c r="Y17" i="4"/>
  <c r="AA15" i="4"/>
  <c r="AC13" i="4"/>
  <c r="X17" i="4"/>
  <c r="Z15" i="4"/>
  <c r="AB13" i="4"/>
  <c r="Y13" i="4"/>
  <c r="AD16" i="4"/>
  <c r="AD14" i="4"/>
  <c r="AA16" i="4"/>
  <c r="AC14" i="4"/>
  <c r="X13" i="4"/>
  <c r="Z16" i="4"/>
  <c r="AB14" i="4"/>
  <c r="AB17" i="4"/>
  <c r="AD15" i="4"/>
  <c r="Y14" i="4"/>
  <c r="AA17" i="4"/>
  <c r="X14" i="4"/>
  <c r="Y15" i="4"/>
  <c r="AA13" i="4"/>
  <c r="X15" i="4"/>
  <c r="AB16" i="4"/>
  <c r="AD17" i="4"/>
  <c r="Y16" i="4"/>
  <c r="AA14" i="4"/>
  <c r="AC17" i="4"/>
  <c r="X16" i="4"/>
  <c r="Z14" i="4"/>
  <c r="AC15" i="4"/>
  <c r="Z17" i="4"/>
  <c r="AB15" i="4"/>
  <c r="AD13" i="4"/>
  <c r="AC16" i="4"/>
  <c r="Z13" i="4"/>
  <c r="AF19" i="4" a="1"/>
  <c r="W32" i="4"/>
  <c r="W34" i="4"/>
  <c r="W35" i="4"/>
  <c r="AF5" i="4" a="1"/>
  <c r="W36" i="4"/>
  <c r="W33" i="4"/>
  <c r="Z27" i="10" l="1" a="1"/>
  <c r="Z28" i="10" s="1"/>
  <c r="AU17" i="10"/>
  <c r="AV16" i="10"/>
  <c r="AX15" i="10"/>
  <c r="AU16" i="10"/>
  <c r="AX17" i="10"/>
  <c r="AW15" i="10"/>
  <c r="AT17" i="10"/>
  <c r="AW16" i="10"/>
  <c r="AV17" i="10"/>
  <c r="AW17" i="10"/>
  <c r="AU15" i="10"/>
  <c r="AT16" i="10"/>
  <c r="AX16" i="10"/>
  <c r="AV15" i="10"/>
  <c r="AR13" i="10" a="1"/>
  <c r="AS13" i="10" s="1"/>
  <c r="E35" i="10" a="1"/>
  <c r="G37" i="10" a="1"/>
  <c r="Z37" i="10" a="1"/>
  <c r="AT15" i="10"/>
  <c r="AH19" i="10"/>
  <c r="AI19" i="10"/>
  <c r="AG19" i="10"/>
  <c r="AJ19" i="10"/>
  <c r="AA15" i="8"/>
  <c r="AB13" i="8"/>
  <c r="Y15" i="8"/>
  <c r="Y14" i="8"/>
  <c r="Z17" i="8"/>
  <c r="AB17" i="8"/>
  <c r="X14" i="8"/>
  <c r="Z15" i="8"/>
  <c r="Y17" i="8"/>
  <c r="X17" i="8"/>
  <c r="AA14" i="8"/>
  <c r="AA13" i="8"/>
  <c r="AB15" i="8"/>
  <c r="X13" i="8"/>
  <c r="AC15" i="8"/>
  <c r="AA16" i="8"/>
  <c r="Z14" i="8"/>
  <c r="X16" i="8"/>
  <c r="AC17" i="8"/>
  <c r="AC14" i="8"/>
  <c r="Z16" i="8"/>
  <c r="AD16" i="8"/>
  <c r="AB14" i="8"/>
  <c r="AA17" i="8"/>
  <c r="AD14" i="8"/>
  <c r="AC16" i="8"/>
  <c r="X15" i="8"/>
  <c r="Y16" i="8"/>
  <c r="AD17" i="8"/>
  <c r="AD13" i="8"/>
  <c r="Y13" i="8"/>
  <c r="Z13" i="8"/>
  <c r="AD15" i="8"/>
  <c r="AB16" i="8"/>
  <c r="AJ9" i="8"/>
  <c r="AH7" i="8"/>
  <c r="AF5" i="8"/>
  <c r="AI11" i="8"/>
  <c r="AJ6" i="8"/>
  <c r="AH11" i="8"/>
  <c r="AJ8" i="8"/>
  <c r="AI8" i="8"/>
  <c r="AI7" i="8"/>
  <c r="AI9" i="8"/>
  <c r="AG7" i="8"/>
  <c r="AJ11" i="8"/>
  <c r="AH9" i="8"/>
  <c r="AF7" i="8"/>
  <c r="AG9" i="8"/>
  <c r="AF9" i="8"/>
  <c r="AI6" i="8"/>
  <c r="AG11" i="8"/>
  <c r="AH6" i="8"/>
  <c r="AF11" i="8"/>
  <c r="AG6" i="8"/>
  <c r="AI5" i="8"/>
  <c r="AG10" i="8"/>
  <c r="AG5" i="8"/>
  <c r="AH5" i="8"/>
  <c r="AJ10" i="8"/>
  <c r="AH8" i="8"/>
  <c r="AF6" i="8"/>
  <c r="AJ5" i="8"/>
  <c r="AF10" i="8"/>
  <c r="AI10" i="8"/>
  <c r="AG8" i="8"/>
  <c r="AH10" i="8"/>
  <c r="AF8" i="8"/>
  <c r="AJ7" i="8"/>
  <c r="E33" i="8" a="1"/>
  <c r="Z25" i="8" a="1"/>
  <c r="AG19" i="8"/>
  <c r="AF19" i="8"/>
  <c r="AI19" i="8"/>
  <c r="AH19" i="8"/>
  <c r="AJ19" i="8"/>
  <c r="AF9" i="4"/>
  <c r="AG11" i="4"/>
  <c r="AJ8" i="4"/>
  <c r="AH6" i="4"/>
  <c r="AG10" i="4"/>
  <c r="AH5" i="4"/>
  <c r="AJ11" i="4"/>
  <c r="AH9" i="4"/>
  <c r="AF7" i="4"/>
  <c r="AH11" i="4"/>
  <c r="AF11" i="4"/>
  <c r="AI8" i="4"/>
  <c r="AG6" i="4"/>
  <c r="AI10" i="4"/>
  <c r="AG8" i="4"/>
  <c r="AJ5" i="4"/>
  <c r="AH10" i="4"/>
  <c r="AF8" i="4"/>
  <c r="AI5" i="4"/>
  <c r="AI7" i="4"/>
  <c r="AJ9" i="4"/>
  <c r="AH7" i="4"/>
  <c r="AI9" i="4"/>
  <c r="AG7" i="4"/>
  <c r="AG9" i="4"/>
  <c r="AI6" i="4"/>
  <c r="AJ10" i="4"/>
  <c r="AH8" i="4"/>
  <c r="AF6" i="4"/>
  <c r="AJ7" i="4"/>
  <c r="AF10" i="4"/>
  <c r="AG5" i="4"/>
  <c r="AF5" i="4"/>
  <c r="AI11" i="4"/>
  <c r="AJ6" i="4"/>
  <c r="AG19" i="4"/>
  <c r="AF19" i="4"/>
  <c r="AJ19" i="4"/>
  <c r="AI19" i="4"/>
  <c r="AH19" i="4"/>
  <c r="E40" i="4" a="1"/>
  <c r="E51" i="4" a="1"/>
  <c r="AA43" i="4" a="1"/>
  <c r="I43" i="4" a="1"/>
  <c r="AR13" i="10" l="1"/>
  <c r="AR14" i="10"/>
  <c r="Z27" i="10"/>
  <c r="AS14" i="10"/>
  <c r="AR19" i="10" s="1" a="1"/>
  <c r="AX19" i="10" s="1"/>
  <c r="AF22" i="10" a="1"/>
  <c r="AH22" i="10" s="1"/>
  <c r="E35" i="10"/>
  <c r="F35" i="10"/>
  <c r="F36" i="10"/>
  <c r="E36" i="10"/>
  <c r="H38" i="10"/>
  <c r="J37" i="10"/>
  <c r="I39" i="10"/>
  <c r="K38" i="10"/>
  <c r="G39" i="10"/>
  <c r="G38" i="10"/>
  <c r="K39" i="10"/>
  <c r="J39" i="10"/>
  <c r="H39" i="10"/>
  <c r="J38" i="10"/>
  <c r="K37" i="10"/>
  <c r="H37" i="10"/>
  <c r="G37" i="10"/>
  <c r="I38" i="10"/>
  <c r="I37" i="10"/>
  <c r="W27" i="10" a="1"/>
  <c r="Z37" i="10"/>
  <c r="Z39" i="10"/>
  <c r="Z38" i="10"/>
  <c r="M41" i="10" a="1"/>
  <c r="O41" i="10" s="1"/>
  <c r="M27" i="10" a="1"/>
  <c r="I36" i="8" a="1"/>
  <c r="J37" i="8" s="1"/>
  <c r="Z36" i="8" a="1"/>
  <c r="Z36" i="8" s="1"/>
  <c r="Z27" i="8"/>
  <c r="Z26" i="8"/>
  <c r="Z28" i="8"/>
  <c r="Z25" i="8"/>
  <c r="M25" i="8" a="1"/>
  <c r="W25" i="8" a="1"/>
  <c r="M39" i="8" a="1"/>
  <c r="S39" i="8" a="1"/>
  <c r="S39" i="8" s="1"/>
  <c r="G33" i="8"/>
  <c r="E34" i="8"/>
  <c r="F33" i="8"/>
  <c r="E33" i="8"/>
  <c r="H35" i="8"/>
  <c r="G35" i="8"/>
  <c r="F35" i="8"/>
  <c r="E35" i="8"/>
  <c r="H34" i="8"/>
  <c r="H33" i="8"/>
  <c r="G34" i="8"/>
  <c r="F34" i="8"/>
  <c r="F51" i="4"/>
  <c r="G51" i="4"/>
  <c r="H51" i="4"/>
  <c r="E51" i="4"/>
  <c r="S46" i="4" a="1"/>
  <c r="S46" i="4" s="1"/>
  <c r="M46" i="4" a="1"/>
  <c r="E42" i="4"/>
  <c r="H41" i="4"/>
  <c r="E41" i="4"/>
  <c r="H40" i="4"/>
  <c r="G42" i="4"/>
  <c r="G40" i="4"/>
  <c r="E40" i="4"/>
  <c r="H42" i="4"/>
  <c r="F40" i="4"/>
  <c r="F42" i="4"/>
  <c r="G41" i="4"/>
  <c r="F41" i="4"/>
  <c r="M24" i="4" a="1"/>
  <c r="AA43" i="4"/>
  <c r="AA44" i="4"/>
  <c r="I44" i="4"/>
  <c r="K43" i="4"/>
  <c r="J43" i="4"/>
  <c r="J44" i="4"/>
  <c r="I43" i="4"/>
  <c r="K44" i="4"/>
  <c r="AI22" i="10" l="1"/>
  <c r="AG22" i="10"/>
  <c r="AJ22" i="10"/>
  <c r="AF22" i="10"/>
  <c r="AR19" i="10"/>
  <c r="AS19" i="10"/>
  <c r="AT19" i="10"/>
  <c r="AU19" i="10"/>
  <c r="AV19" i="10"/>
  <c r="AW19" i="10"/>
  <c r="W29" i="10"/>
  <c r="W33" i="10"/>
  <c r="W31" i="10"/>
  <c r="W32" i="10"/>
  <c r="W30" i="10"/>
  <c r="W28" i="10"/>
  <c r="W27" i="10"/>
  <c r="P41" i="10"/>
  <c r="N41" i="10"/>
  <c r="Q41" i="10"/>
  <c r="M41" i="10"/>
  <c r="P32" i="10"/>
  <c r="N30" i="10"/>
  <c r="Q27" i="10"/>
  <c r="O32" i="10"/>
  <c r="M30" i="10"/>
  <c r="P27" i="10"/>
  <c r="M32" i="10"/>
  <c r="P29" i="10"/>
  <c r="N27" i="10"/>
  <c r="Q31" i="10"/>
  <c r="O29" i="10"/>
  <c r="M27" i="10"/>
  <c r="P31" i="10"/>
  <c r="N29" i="10"/>
  <c r="N32" i="10"/>
  <c r="Q29" i="10"/>
  <c r="O27" i="10"/>
  <c r="Q30" i="10"/>
  <c r="M33" i="10"/>
  <c r="P30" i="10"/>
  <c r="N28" i="10"/>
  <c r="Q32" i="10"/>
  <c r="O30" i="10"/>
  <c r="M28" i="10"/>
  <c r="Q33" i="10"/>
  <c r="O31" i="10"/>
  <c r="M29" i="10"/>
  <c r="P33" i="10"/>
  <c r="N31" i="10"/>
  <c r="Q28" i="10"/>
  <c r="O33" i="10"/>
  <c r="M31" i="10"/>
  <c r="P28" i="10"/>
  <c r="N33" i="10"/>
  <c r="O28" i="10"/>
  <c r="K36" i="8"/>
  <c r="I37" i="8"/>
  <c r="I36" i="8"/>
  <c r="K37" i="8"/>
  <c r="J36" i="8"/>
  <c r="Z37" i="8"/>
  <c r="P39" i="8"/>
  <c r="O39" i="8"/>
  <c r="N39" i="8"/>
  <c r="M39" i="8"/>
  <c r="Q39" i="8"/>
  <c r="O30" i="8"/>
  <c r="M28" i="8"/>
  <c r="P25" i="8"/>
  <c r="P29" i="8"/>
  <c r="N27" i="8"/>
  <c r="O29" i="8"/>
  <c r="P31" i="8"/>
  <c r="Q30" i="8"/>
  <c r="M26" i="8"/>
  <c r="Q25" i="8"/>
  <c r="N30" i="8"/>
  <c r="Q27" i="8"/>
  <c r="O25" i="8"/>
  <c r="N29" i="8"/>
  <c r="M30" i="8"/>
  <c r="P27" i="8"/>
  <c r="N25" i="8"/>
  <c r="Q29" i="8"/>
  <c r="O27" i="8"/>
  <c r="M25" i="8"/>
  <c r="Q31" i="8"/>
  <c r="M27" i="8"/>
  <c r="Q26" i="8"/>
  <c r="O28" i="8"/>
  <c r="P30" i="8"/>
  <c r="O31" i="8"/>
  <c r="M29" i="8"/>
  <c r="P26" i="8"/>
  <c r="P28" i="8"/>
  <c r="N28" i="8"/>
  <c r="N31" i="8"/>
  <c r="Q28" i="8"/>
  <c r="O26" i="8"/>
  <c r="M31" i="8"/>
  <c r="N26" i="8"/>
  <c r="W28" i="8"/>
  <c r="W27" i="8"/>
  <c r="W26" i="8"/>
  <c r="W25" i="8"/>
  <c r="W30" i="8"/>
  <c r="W31" i="8"/>
  <c r="W29" i="8"/>
  <c r="Q46" i="4"/>
  <c r="P46" i="4"/>
  <c r="M46" i="4"/>
  <c r="O46" i="4"/>
  <c r="N46" i="4"/>
  <c r="Q28" i="4"/>
  <c r="O26" i="4"/>
  <c r="M24" i="4"/>
  <c r="N26" i="4"/>
  <c r="P25" i="4"/>
  <c r="Q27" i="4"/>
  <c r="O25" i="4"/>
  <c r="O29" i="4"/>
  <c r="M27" i="4"/>
  <c r="P24" i="4"/>
  <c r="Q26" i="4"/>
  <c r="P27" i="4"/>
  <c r="N25" i="4"/>
  <c r="P29" i="4"/>
  <c r="N27" i="4"/>
  <c r="N28" i="4"/>
  <c r="M28" i="4"/>
  <c r="Q29" i="4"/>
  <c r="O27" i="4"/>
  <c r="M25" i="4"/>
  <c r="Q24" i="4"/>
  <c r="N29" i="4"/>
  <c r="O24" i="4"/>
  <c r="M29" i="4"/>
  <c r="P26" i="4"/>
  <c r="N24" i="4"/>
  <c r="P28" i="4"/>
  <c r="O28" i="4"/>
  <c r="M26" i="4"/>
  <c r="Q25" i="4"/>
  <c r="Q43" i="10" l="1"/>
  <c r="M32" i="4" a="1"/>
  <c r="AA32" i="4" a="1"/>
  <c r="AA35" i="4" l="1"/>
  <c r="AA32" i="4"/>
  <c r="AA37" i="4"/>
  <c r="AA36" i="4"/>
  <c r="AA34" i="4"/>
  <c r="AA33" i="4"/>
  <c r="Q37" i="4"/>
  <c r="O35" i="4"/>
  <c r="M33" i="4"/>
  <c r="M37" i="4"/>
  <c r="Q36" i="4"/>
  <c r="O34" i="4"/>
  <c r="M32" i="4"/>
  <c r="M36" i="4"/>
  <c r="P33" i="4"/>
  <c r="Q35" i="4"/>
  <c r="O32" i="4"/>
  <c r="P34" i="4"/>
  <c r="P36" i="4"/>
  <c r="N34" i="4"/>
  <c r="N36" i="4"/>
  <c r="O33" i="4"/>
  <c r="O36" i="4"/>
  <c r="M34" i="4"/>
  <c r="Q33" i="4"/>
  <c r="P35" i="4"/>
  <c r="N33" i="4"/>
  <c r="P37" i="4"/>
  <c r="N35" i="4"/>
  <c r="Q32" i="4"/>
  <c r="O37" i="4"/>
  <c r="M35" i="4"/>
  <c r="P32" i="4"/>
  <c r="N37" i="4"/>
  <c r="Q34" i="4"/>
  <c r="N32" i="4"/>
</calcChain>
</file>

<file path=xl/sharedStrings.xml><?xml version="1.0" encoding="utf-8"?>
<sst xmlns="http://schemas.openxmlformats.org/spreadsheetml/2006/main" count="514" uniqueCount="69">
  <si>
    <t>prod</t>
  </si>
  <si>
    <t>p.1</t>
  </si>
  <si>
    <t>p.2</t>
  </si>
  <si>
    <t>p.3</t>
  </si>
  <si>
    <t>p.4</t>
  </si>
  <si>
    <t>p.5</t>
  </si>
  <si>
    <t>p.6</t>
  </si>
  <si>
    <t>p.7</t>
  </si>
  <si>
    <t>tech</t>
  </si>
  <si>
    <t>t.1</t>
  </si>
  <si>
    <t>t.2</t>
  </si>
  <si>
    <t>t.3</t>
  </si>
  <si>
    <t>t.4</t>
  </si>
  <si>
    <t>t.5</t>
  </si>
  <si>
    <t>unit</t>
  </si>
  <si>
    <t>name</t>
  </si>
  <si>
    <t>fuel A</t>
  </si>
  <si>
    <t>fuel B</t>
  </si>
  <si>
    <t>heat</t>
  </si>
  <si>
    <t>electricity chp</t>
  </si>
  <si>
    <t>electricity pv</t>
  </si>
  <si>
    <t>product A</t>
  </si>
  <si>
    <t>product B</t>
  </si>
  <si>
    <t>oil refinery</t>
  </si>
  <si>
    <t>boiler</t>
  </si>
  <si>
    <t>chp engine</t>
  </si>
  <si>
    <t>pv plant</t>
  </si>
  <si>
    <t>industry</t>
  </si>
  <si>
    <t>U</t>
  </si>
  <si>
    <t>Y</t>
  </si>
  <si>
    <t>Q</t>
  </si>
  <si>
    <t>u=U*inv(diag(X))</t>
  </si>
  <si>
    <t>c=V'*inv(diag(X))</t>
  </si>
  <si>
    <t>MWh</t>
  </si>
  <si>
    <t>ton</t>
  </si>
  <si>
    <t>V</t>
  </si>
  <si>
    <t>X</t>
  </si>
  <si>
    <t>d=V*inv(diag(Q)</t>
  </si>
  <si>
    <t>R</t>
  </si>
  <si>
    <t>r=R*inv(diag(X))</t>
  </si>
  <si>
    <t>operative cost</t>
  </si>
  <si>
    <t>Q'</t>
  </si>
  <si>
    <t>I_pp</t>
  </si>
  <si>
    <t>u_rc=I_pp*u</t>
  </si>
  <si>
    <t>electricity</t>
  </si>
  <si>
    <t>U_rc=u_rc*diag(X)</t>
  </si>
  <si>
    <t>Y_rc</t>
  </si>
  <si>
    <t>Y_rc,C</t>
  </si>
  <si>
    <t>Q_rc=I_pp*Q'</t>
  </si>
  <si>
    <t>Q_rc-u_rc*X-Y-Y_C=0</t>
  </si>
  <si>
    <t>V=d*diag(Q)+(c*diag(X))'</t>
  </si>
  <si>
    <t>X_it-d*Q_it'=0</t>
  </si>
  <si>
    <t>R=r*diag(X)</t>
  </si>
  <si>
    <t>min: Z=r*X</t>
  </si>
  <si>
    <t>(c*X_pt)'-Q_pt=0</t>
  </si>
  <si>
    <t>c=V'*inv(diag(X))*I_pt'</t>
  </si>
  <si>
    <t>d=V*inv(diag(Q)*I_it</t>
  </si>
  <si>
    <t>U=u*diag(X)</t>
  </si>
  <si>
    <t>Y_C</t>
  </si>
  <si>
    <t>Q-u*X-Y-Y_C=0</t>
  </si>
  <si>
    <t>c*X_pt-Q_pt'=0</t>
  </si>
  <si>
    <t>X_it-d*I_it*Q_it'=0</t>
  </si>
  <si>
    <t>v=[inv(c) d]</t>
  </si>
  <si>
    <t>Q-u*X-Y=0</t>
  </si>
  <si>
    <t>X-d*Q=0</t>
  </si>
  <si>
    <t>min:dummy</t>
  </si>
  <si>
    <t>r_e=r*v*inv(I_pp-u*v)</t>
  </si>
  <si>
    <t>r_e_t=r*inv(I_tt-v*u)</t>
  </si>
  <si>
    <t>air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</si>
</sst>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;\-0;\-"/>
    <numFmt numFmtId="165" formatCode="0.0;\-0.0;\-"/>
    <numFmt numFmtId="166" formatCode="0.00;\-0.00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textRotation="90" wrapText="1"/>
    </xf>
    <xf numFmtId="164" fontId="0" fillId="0" borderId="1" xfId="0" applyNumberFormat="1" applyBorder="1"/>
    <xf numFmtId="164" fontId="0" fillId="2" borderId="0" xfId="0" applyNumberFormat="1" applyFill="1"/>
    <xf numFmtId="165" fontId="0" fillId="3" borderId="0" xfId="0" applyNumberFormat="1" applyFill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0" borderId="2" xfId="0" applyNumberFormat="1" applyBorder="1" applyAlignment="1">
      <alignment textRotation="90" wrapText="1"/>
    </xf>
    <xf numFmtId="164" fontId="0" fillId="0" borderId="2" xfId="0" applyNumberFormat="1" applyBorder="1"/>
    <xf numFmtId="164" fontId="0" fillId="3" borderId="0" xfId="0" applyNumberFormat="1" applyFill="1"/>
    <xf numFmtId="164" fontId="0" fillId="3" borderId="1" xfId="0" applyNumberFormat="1" applyFill="1" applyBorder="1"/>
    <xf numFmtId="164" fontId="0" fillId="0" borderId="0" xfId="0" applyNumberFormat="1" applyAlignment="1">
      <alignment horizontal="left"/>
    </xf>
    <xf numFmtId="164" fontId="0" fillId="4" borderId="0" xfId="0" applyNumberFormat="1" applyFill="1"/>
    <xf numFmtId="164" fontId="0" fillId="5" borderId="0" xfId="0" applyNumberFormat="1" applyFill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4" borderId="1" xfId="0" applyNumberFormat="1" applyFill="1" applyBorder="1"/>
    <xf numFmtId="164" fontId="1" fillId="4" borderId="0" xfId="0" applyNumberFormat="1" applyFont="1" applyFill="1"/>
    <xf numFmtId="164" fontId="1" fillId="4" borderId="2" xfId="0" applyNumberFormat="1" applyFont="1" applyFill="1" applyBorder="1"/>
    <xf numFmtId="164" fontId="1" fillId="4" borderId="3" xfId="0" applyNumberFormat="1" applyFont="1" applyFill="1" applyBorder="1"/>
    <xf numFmtId="164" fontId="0" fillId="4" borderId="2" xfId="0" applyNumberFormat="1" applyFill="1" applyBorder="1"/>
    <xf numFmtId="164" fontId="0" fillId="5" borderId="2" xfId="0" applyNumberFormat="1" applyFill="1" applyBorder="1"/>
    <xf numFmtId="164" fontId="1" fillId="4" borderId="1" xfId="0" applyNumberFormat="1" applyFont="1" applyFill="1" applyBorder="1"/>
    <xf numFmtId="164" fontId="0" fillId="0" borderId="7" xfId="0" applyNumberFormat="1" applyBorder="1"/>
    <xf numFmtId="164" fontId="0" fillId="5" borderId="1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6" fontId="0" fillId="3" borderId="0" xfId="0" applyNumberFormat="1" applyFill="1"/>
    <xf numFmtId="43" fontId="0" fillId="0" borderId="0" xfId="1" applyFont="1"/>
    <xf numFmtId="166" fontId="0" fillId="0" borderId="0" xfId="0" applyNumberFormat="1"/>
    <xf numFmtId="43" fontId="0" fillId="0" borderId="0" xfId="1" applyFont="1" applyBorder="1"/>
    <xf numFmtId="164" fontId="3" fillId="4" borderId="0" xfId="0" applyNumberFormat="1" applyFont="1" applyFill="1"/>
    <xf numFmtId="164" fontId="3" fillId="4" borderId="1" xfId="0" applyNumberFormat="1" applyFont="1" applyFill="1" applyBorder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140613</xdr:colOff>
      <xdr:row>22</xdr:row>
      <xdr:rowOff>176580</xdr:rowOff>
    </xdr:from>
    <xdr:to>
      <xdr:col>49</xdr:col>
      <xdr:colOff>57113</xdr:colOff>
      <xdr:row>35</xdr:row>
      <xdr:rowOff>144788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109C8C-A978-492F-9DF6-537748AB5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7763" y="4900980"/>
          <a:ext cx="6190300" cy="2362158"/>
        </a:xfrm>
        <a:prstGeom prst="rect">
          <a:avLst/>
        </a:prstGeom>
      </xdr:spPr>
    </xdr:pic>
    <xdr:clientData/>
  </xdr:twoCellAnchor>
  <xdr:twoCellAnchor>
    <xdr:from>
      <xdr:col>46</xdr:col>
      <xdr:colOff>159747</xdr:colOff>
      <xdr:row>3</xdr:row>
      <xdr:rowOff>131964</xdr:rowOff>
    </xdr:from>
    <xdr:to>
      <xdr:col>58</xdr:col>
      <xdr:colOff>205481</xdr:colOff>
      <xdr:row>20</xdr:row>
      <xdr:rowOff>109682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11C25A-35DD-4586-9E01-FB4A67353E28}"/>
            </a:ext>
          </a:extLst>
        </xdr:cNvPr>
        <xdr:cNvSpPr txBox="1"/>
      </xdr:nvSpPr>
      <xdr:spPr>
        <a:xfrm>
          <a:off x="16930097" y="1357514"/>
          <a:ext cx="5278134" cy="3108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/>
            <a:t>gestione generale coprodotti in sistema rcot</a:t>
          </a:r>
          <a:r>
            <a:rPr lang="it-IT" sz="1000" baseline="0"/>
            <a:t> con assunzioni miste</a:t>
          </a:r>
          <a:endParaRPr lang="it-IT" sz="1000"/>
        </a:p>
        <a:p>
          <a:endParaRPr lang="it-IT" sz="1000"/>
        </a:p>
        <a:p>
          <a:r>
            <a:rPr lang="it-IT" sz="1000"/>
            <a:t>compilazione</a:t>
          </a:r>
          <a:r>
            <a:rPr lang="it-IT" sz="1000" baseline="0"/>
            <a:t> e struttura tavole:</a:t>
          </a:r>
          <a:endParaRPr lang="it-IT" sz="1000"/>
        </a:p>
        <a:p>
          <a:r>
            <a:rPr lang="it-IT" sz="1000"/>
            <a:t>se</a:t>
          </a:r>
          <a:r>
            <a:rPr lang="it-IT" sz="1000" baseline="0"/>
            <a:t> un prodotto è un by-product, allora non c'è necessità di creare un prodotto dedicato.</a:t>
          </a:r>
        </a:p>
        <a:p>
          <a:r>
            <a:rPr lang="it-IT" sz="1000" baseline="0"/>
            <a:t>se due prodotti principali di due tecnologie sono la stessa cosa (e.g. elettricità), allora nella make bisogna fare due colonne diverse e nella use due righe diverse (due prodotti diversi). </a:t>
          </a:r>
        </a:p>
        <a:p>
          <a:endParaRPr lang="it-IT" sz="1000" baseline="0"/>
        </a:p>
        <a:p>
          <a:r>
            <a:rPr lang="it-IT" sz="1000" baseline="0"/>
            <a:t>modifica tavole coefficienti per creare sistema sotto-determinato:</a:t>
          </a:r>
        </a:p>
        <a:p>
          <a:r>
            <a:rPr lang="it-IT" sz="1000" baseline="0"/>
            <a:t>una volta calcolati i coefficienti, si accorpano le righe della use per creare il sistema sotto-determinato rcot (tramite la matrice di aggregazione I_pp).</a:t>
          </a:r>
        </a:p>
        <a:p>
          <a:endParaRPr lang="it-IT" sz="1000" baseline="0"/>
        </a:p>
        <a:p>
          <a:r>
            <a:rPr lang="it-IT" sz="1000" baseline="0"/>
            <a:t>determinazione matrici market share e product mix</a:t>
          </a:r>
        </a:p>
        <a:p>
          <a:r>
            <a:rPr lang="it-IT" sz="1000" baseline="0"/>
            <a:t>si definiscono le variabili di appoggio I_it, I_pt dove si indicano i prodotti/tecnologie con assunzioni industry e product tech.</a:t>
          </a:r>
        </a:p>
        <a:p>
          <a:r>
            <a:rPr lang="it-IT" sz="1000" baseline="0"/>
            <a:t>si calcolano market share d e product mix c filtrando il risultato con queste due variabili di appoggio.</a:t>
          </a:r>
        </a:p>
        <a:p>
          <a:r>
            <a:rPr lang="it-IT" sz="1000" baseline="0"/>
            <a:t> </a:t>
          </a:r>
        </a:p>
        <a:p>
          <a:endParaRPr lang="it-IT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325914</xdr:colOff>
      <xdr:row>25</xdr:row>
      <xdr:rowOff>91499</xdr:rowOff>
    </xdr:from>
    <xdr:to>
      <xdr:col>58</xdr:col>
      <xdr:colOff>611985</xdr:colOff>
      <xdr:row>38</xdr:row>
      <xdr:rowOff>56532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E6977-A0A7-42E4-A35F-CC7828C80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83664" y="5368349"/>
          <a:ext cx="6178871" cy="2358983"/>
        </a:xfrm>
        <a:prstGeom prst="rect">
          <a:avLst/>
        </a:prstGeom>
      </xdr:spPr>
    </xdr:pic>
    <xdr:clientData/>
  </xdr:twoCellAnchor>
  <xdr:twoCellAnchor>
    <xdr:from>
      <xdr:col>46</xdr:col>
      <xdr:colOff>159747</xdr:colOff>
      <xdr:row>3</xdr:row>
      <xdr:rowOff>131964</xdr:rowOff>
    </xdr:from>
    <xdr:to>
      <xdr:col>58</xdr:col>
      <xdr:colOff>205481</xdr:colOff>
      <xdr:row>20</xdr:row>
      <xdr:rowOff>109682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4E669E-736E-4C2D-9406-6BB2E83413F5}"/>
            </a:ext>
          </a:extLst>
        </xdr:cNvPr>
        <xdr:cNvSpPr txBox="1"/>
      </xdr:nvSpPr>
      <xdr:spPr>
        <a:xfrm>
          <a:off x="17057097" y="1357514"/>
          <a:ext cx="5278134" cy="3108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/>
            <a:t>gestione generale coprodotti in sistema rcot</a:t>
          </a:r>
          <a:r>
            <a:rPr lang="it-IT" sz="1000" baseline="0"/>
            <a:t> con assunzioni miste</a:t>
          </a:r>
          <a:endParaRPr lang="it-IT" sz="1000"/>
        </a:p>
        <a:p>
          <a:endParaRPr lang="it-IT" sz="1000"/>
        </a:p>
        <a:p>
          <a:r>
            <a:rPr lang="it-IT" sz="1000"/>
            <a:t>compilazione</a:t>
          </a:r>
          <a:r>
            <a:rPr lang="it-IT" sz="1000" baseline="0"/>
            <a:t> e struttura tavole:</a:t>
          </a:r>
          <a:endParaRPr lang="it-IT" sz="1000"/>
        </a:p>
        <a:p>
          <a:r>
            <a:rPr lang="it-IT" sz="1000"/>
            <a:t>se</a:t>
          </a:r>
          <a:r>
            <a:rPr lang="it-IT" sz="1000" baseline="0"/>
            <a:t> un prodotto è un by-product, allora non c'è necessità di creare un prodotto dedicato.</a:t>
          </a:r>
        </a:p>
        <a:p>
          <a:r>
            <a:rPr lang="it-IT" sz="1000" baseline="0"/>
            <a:t>se due prodotti principali di due tecnologie sono la stessa cosa (e.g. elettricità), allora nella make bisogna fare due colonne diverse e nella use due righe diverse (due prodotti diversi). </a:t>
          </a:r>
        </a:p>
        <a:p>
          <a:endParaRPr lang="it-IT" sz="1000" baseline="0"/>
        </a:p>
        <a:p>
          <a:r>
            <a:rPr lang="it-IT" sz="1000" baseline="0"/>
            <a:t>modifica tavole coefficienti per creare sistema sotto-determinato:</a:t>
          </a:r>
        </a:p>
        <a:p>
          <a:r>
            <a:rPr lang="it-IT" sz="1000" baseline="0"/>
            <a:t>una volta calcolati i coefficienti, si accorpano le righe della use per creare il sistema sotto-determinato rcot (tramite la matrice di aggregazione I_pp).</a:t>
          </a:r>
        </a:p>
        <a:p>
          <a:endParaRPr lang="it-IT" sz="1000" baseline="0"/>
        </a:p>
        <a:p>
          <a:r>
            <a:rPr lang="it-IT" sz="1000" baseline="0"/>
            <a:t>determinazione matrici market share e product mix</a:t>
          </a:r>
        </a:p>
        <a:p>
          <a:r>
            <a:rPr lang="it-IT" sz="1000" baseline="0"/>
            <a:t>si definiscono le variabili di appoggio I_it, I_pt dove si indicano i prodotti/tecnologie con assunzioni industry e product tech.</a:t>
          </a:r>
        </a:p>
        <a:p>
          <a:r>
            <a:rPr lang="it-IT" sz="1000" baseline="0"/>
            <a:t>si calcolano market share d e product mix c filtrando il risultato con queste due variabili di appoggio.</a:t>
          </a:r>
        </a:p>
        <a:p>
          <a:r>
            <a:rPr lang="it-IT" sz="1000" baseline="0"/>
            <a:t> </a:t>
          </a:r>
        </a:p>
        <a:p>
          <a:endParaRPr lang="it-IT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46744</xdr:colOff>
      <xdr:row>25</xdr:row>
      <xdr:rowOff>66145</xdr:rowOff>
    </xdr:from>
    <xdr:to>
      <xdr:col>55</xdr:col>
      <xdr:colOff>167549</xdr:colOff>
      <xdr:row>38</xdr:row>
      <xdr:rowOff>34353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C1294F-03C1-4295-838B-7679EAC73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41309" y="5295232"/>
          <a:ext cx="6211283" cy="2337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2C81-545C-42D4-80E8-DB53F00BAD7E}">
  <dimension ref="A1:AP41"/>
  <sheetViews>
    <sheetView showGridLines="0" zoomScale="115" zoomScaleNormal="11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L15" sqref="AL15"/>
    </sheetView>
  </sheetViews>
  <sheetFormatPr defaultColWidth="9.26953125" defaultRowHeight="14.5" x14ac:dyDescent="0.35"/>
  <cols>
    <col min="1" max="3" width="9.26953125" style="1"/>
    <col min="4" max="4" width="13.7265625" style="1" customWidth="1"/>
    <col min="5" max="54" width="4.7265625" style="1" customWidth="1"/>
    <col min="55" max="16384" width="9.26953125" style="1"/>
  </cols>
  <sheetData>
    <row r="1" spans="1:42" x14ac:dyDescent="0.3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42" x14ac:dyDescent="0.35">
      <c r="B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</row>
    <row r="3" spans="1:42" ht="67.5" customHeight="1" x14ac:dyDescent="0.35">
      <c r="C3" s="1" t="s">
        <v>14</v>
      </c>
      <c r="D3" s="1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22</v>
      </c>
      <c r="AE3" s="2"/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/>
      <c r="AL3" s="2" t="s">
        <v>23</v>
      </c>
      <c r="AM3" s="2" t="s">
        <v>24</v>
      </c>
      <c r="AN3" s="2" t="s">
        <v>25</v>
      </c>
      <c r="AO3" s="2" t="s">
        <v>26</v>
      </c>
      <c r="AP3" s="2" t="s">
        <v>27</v>
      </c>
    </row>
    <row r="4" spans="1:42" x14ac:dyDescent="0.35">
      <c r="L4" s="2"/>
      <c r="M4" s="1" t="s">
        <v>28</v>
      </c>
      <c r="S4" s="1" t="s">
        <v>29</v>
      </c>
      <c r="U4" s="1" t="s">
        <v>30</v>
      </c>
      <c r="AF4" s="1" t="s">
        <v>31</v>
      </c>
      <c r="AL4" s="1" t="s">
        <v>55</v>
      </c>
    </row>
    <row r="5" spans="1:42" x14ac:dyDescent="0.35">
      <c r="A5" s="1" t="s">
        <v>1</v>
      </c>
      <c r="C5" s="1" t="s">
        <v>33</v>
      </c>
      <c r="D5" s="1" t="s">
        <v>16</v>
      </c>
      <c r="H5" s="3"/>
      <c r="L5" s="2"/>
      <c r="M5" s="4">
        <v>0</v>
      </c>
      <c r="N5" s="4">
        <v>50</v>
      </c>
      <c r="O5" s="4">
        <v>100</v>
      </c>
      <c r="P5" s="4">
        <v>0</v>
      </c>
      <c r="Q5" s="4">
        <v>0</v>
      </c>
      <c r="S5" s="4">
        <v>0</v>
      </c>
      <c r="U5" s="4">
        <f>SUM(M5:Q5,S5)</f>
        <v>150</v>
      </c>
      <c r="AF5" s="31">
        <f t="array" ref="AF5:AJ11">MMULT(M5:Q11,MINVERSE(U13:U17*_xlfn.MUNIT(5)))</f>
        <v>0</v>
      </c>
      <c r="AG5" s="31">
        <v>1.25</v>
      </c>
      <c r="AH5" s="31">
        <v>2</v>
      </c>
      <c r="AI5" s="31">
        <v>0</v>
      </c>
      <c r="AJ5" s="31">
        <v>0</v>
      </c>
      <c r="AL5" s="31">
        <f t="array" ref="AL5:AP11">MMULT(TRANSPOSE(E13:K17),MINVERSE(U13:U17*_xlfn.MUNIT(5)))</f>
        <v>0.88235294117647056</v>
      </c>
      <c r="AM5" s="31">
        <v>0</v>
      </c>
      <c r="AN5" s="31">
        <v>0</v>
      </c>
      <c r="AO5" s="33">
        <v>0</v>
      </c>
      <c r="AP5" s="33">
        <v>0</v>
      </c>
    </row>
    <row r="6" spans="1:42" x14ac:dyDescent="0.35">
      <c r="A6" s="1" t="s">
        <v>2</v>
      </c>
      <c r="C6" s="1" t="s">
        <v>33</v>
      </c>
      <c r="D6" s="1" t="s">
        <v>17</v>
      </c>
      <c r="H6" s="3"/>
      <c r="L6" s="2"/>
      <c r="M6" s="4">
        <v>0</v>
      </c>
      <c r="N6" s="4">
        <v>0</v>
      </c>
      <c r="O6" s="4">
        <v>0</v>
      </c>
      <c r="P6" s="4">
        <v>0</v>
      </c>
      <c r="Q6" s="4">
        <v>0</v>
      </c>
      <c r="S6" s="4">
        <v>20</v>
      </c>
      <c r="U6" s="4">
        <f t="shared" ref="U6:U11" si="0">SUM(M6:Q6,S6)</f>
        <v>20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L6" s="31">
        <v>0.11764705882352941</v>
      </c>
      <c r="AM6" s="31">
        <v>0</v>
      </c>
      <c r="AN6" s="31">
        <v>0</v>
      </c>
      <c r="AO6" s="33">
        <v>0</v>
      </c>
      <c r="AP6" s="33">
        <v>0</v>
      </c>
    </row>
    <row r="7" spans="1:42" x14ac:dyDescent="0.35">
      <c r="A7" s="1" t="s">
        <v>3</v>
      </c>
      <c r="C7" s="1" t="s">
        <v>33</v>
      </c>
      <c r="D7" s="1" t="s">
        <v>18</v>
      </c>
      <c r="H7" s="3"/>
      <c r="L7" s="2"/>
      <c r="M7" s="4">
        <v>0</v>
      </c>
      <c r="N7" s="4">
        <v>0</v>
      </c>
      <c r="O7" s="4">
        <v>0</v>
      </c>
      <c r="P7" s="4">
        <v>0</v>
      </c>
      <c r="Q7" s="4">
        <v>0</v>
      </c>
      <c r="S7" s="4">
        <v>50</v>
      </c>
      <c r="U7" s="4">
        <f t="shared" si="0"/>
        <v>50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L7" s="31">
        <v>0</v>
      </c>
      <c r="AM7" s="31">
        <v>1</v>
      </c>
      <c r="AN7" s="31">
        <v>0.2</v>
      </c>
      <c r="AO7" s="33">
        <v>0</v>
      </c>
      <c r="AP7" s="33">
        <v>0</v>
      </c>
    </row>
    <row r="8" spans="1:42" x14ac:dyDescent="0.35">
      <c r="A8" s="1" t="s">
        <v>4</v>
      </c>
      <c r="C8" s="1" t="s">
        <v>33</v>
      </c>
      <c r="D8" s="1" t="s">
        <v>19</v>
      </c>
      <c r="H8" s="3"/>
      <c r="L8" s="2"/>
      <c r="M8" s="4">
        <v>0</v>
      </c>
      <c r="N8" s="4">
        <v>0</v>
      </c>
      <c r="O8" s="4">
        <v>0</v>
      </c>
      <c r="P8" s="4">
        <v>0</v>
      </c>
      <c r="Q8" s="4">
        <v>40</v>
      </c>
      <c r="S8" s="4">
        <v>0</v>
      </c>
      <c r="U8" s="4">
        <f t="shared" si="0"/>
        <v>40</v>
      </c>
      <c r="AF8" s="31">
        <v>0</v>
      </c>
      <c r="AG8" s="31">
        <v>0</v>
      </c>
      <c r="AH8" s="31">
        <v>0</v>
      </c>
      <c r="AI8" s="31">
        <v>0</v>
      </c>
      <c r="AJ8" s="31">
        <v>1.3333333333333333</v>
      </c>
      <c r="AL8" s="31">
        <v>0</v>
      </c>
      <c r="AM8" s="31">
        <v>0</v>
      </c>
      <c r="AN8" s="31">
        <v>0.8</v>
      </c>
      <c r="AO8" s="33">
        <v>0</v>
      </c>
      <c r="AP8" s="33">
        <v>0</v>
      </c>
    </row>
    <row r="9" spans="1:42" x14ac:dyDescent="0.35">
      <c r="A9" s="1" t="s">
        <v>5</v>
      </c>
      <c r="C9" s="1" t="s">
        <v>33</v>
      </c>
      <c r="D9" s="1" t="s">
        <v>20</v>
      </c>
      <c r="H9" s="3"/>
      <c r="L9" s="2"/>
      <c r="M9" s="4">
        <v>0</v>
      </c>
      <c r="N9" s="4">
        <v>0</v>
      </c>
      <c r="O9" s="4">
        <v>0</v>
      </c>
      <c r="P9" s="4">
        <v>0</v>
      </c>
      <c r="Q9" s="4">
        <v>30</v>
      </c>
      <c r="S9" s="4">
        <v>0</v>
      </c>
      <c r="U9" s="4">
        <f t="shared" si="0"/>
        <v>30</v>
      </c>
      <c r="AF9" s="31">
        <v>0</v>
      </c>
      <c r="AG9" s="31">
        <v>0</v>
      </c>
      <c r="AH9" s="31">
        <v>0</v>
      </c>
      <c r="AI9" s="31">
        <v>0</v>
      </c>
      <c r="AJ9" s="31">
        <v>1</v>
      </c>
      <c r="AL9" s="33">
        <v>0</v>
      </c>
      <c r="AM9" s="33">
        <v>0</v>
      </c>
      <c r="AN9" s="33">
        <v>0</v>
      </c>
      <c r="AO9" s="33">
        <v>1</v>
      </c>
      <c r="AP9" s="33">
        <v>0</v>
      </c>
    </row>
    <row r="10" spans="1:42" x14ac:dyDescent="0.35">
      <c r="A10" s="1" t="s">
        <v>6</v>
      </c>
      <c r="C10" s="1" t="s">
        <v>34</v>
      </c>
      <c r="D10" s="1" t="s">
        <v>21</v>
      </c>
      <c r="H10" s="3"/>
      <c r="L10" s="2"/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4">
        <v>15</v>
      </c>
      <c r="U10" s="4">
        <f t="shared" si="0"/>
        <v>15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0.5</v>
      </c>
    </row>
    <row r="11" spans="1:42" x14ac:dyDescent="0.35">
      <c r="A11" s="1" t="s">
        <v>7</v>
      </c>
      <c r="C11" s="1" t="s">
        <v>34</v>
      </c>
      <c r="D11" s="1" t="s">
        <v>22</v>
      </c>
      <c r="H11" s="3"/>
      <c r="L11" s="2"/>
      <c r="M11" s="4">
        <v>0</v>
      </c>
      <c r="N11" s="4">
        <v>10</v>
      </c>
      <c r="O11" s="4">
        <v>0</v>
      </c>
      <c r="P11" s="4">
        <v>0</v>
      </c>
      <c r="Q11" s="4">
        <v>0</v>
      </c>
      <c r="S11" s="4">
        <v>5</v>
      </c>
      <c r="U11" s="4">
        <f t="shared" si="0"/>
        <v>15</v>
      </c>
      <c r="AF11" s="31">
        <v>0</v>
      </c>
      <c r="AG11" s="31">
        <v>0.25</v>
      </c>
      <c r="AH11" s="31">
        <v>0</v>
      </c>
      <c r="AI11" s="31">
        <v>0</v>
      </c>
      <c r="AJ11" s="31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0.5</v>
      </c>
    </row>
    <row r="12" spans="1:42" x14ac:dyDescent="0.35">
      <c r="E12" s="1" t="s">
        <v>35</v>
      </c>
      <c r="H12" s="3"/>
      <c r="L12" s="2"/>
      <c r="U12" s="1" t="s">
        <v>36</v>
      </c>
      <c r="X12" s="1" t="s">
        <v>56</v>
      </c>
    </row>
    <row r="13" spans="1:42" x14ac:dyDescent="0.35">
      <c r="B13" s="1" t="s">
        <v>9</v>
      </c>
      <c r="C13" s="1" t="s">
        <v>33</v>
      </c>
      <c r="D13" s="1" t="s">
        <v>23</v>
      </c>
      <c r="E13" s="4">
        <v>150</v>
      </c>
      <c r="F13" s="4">
        <v>20</v>
      </c>
      <c r="G13" s="4">
        <v>0</v>
      </c>
      <c r="H13" s="6">
        <v>0</v>
      </c>
      <c r="I13" s="4">
        <v>0</v>
      </c>
      <c r="J13" s="4">
        <v>0</v>
      </c>
      <c r="K13" s="4">
        <v>0</v>
      </c>
      <c r="L13" s="2"/>
      <c r="U13" s="4">
        <f>SUM(E13:K13)</f>
        <v>170</v>
      </c>
      <c r="X13" s="33">
        <f t="array" ref="X13:AD17">MMULT(E13:K17,MINVERSE(U5:U11*_xlfn.MUNIT(7)))</f>
        <v>1</v>
      </c>
      <c r="Y13" s="33">
        <v>1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</row>
    <row r="14" spans="1:42" x14ac:dyDescent="0.35">
      <c r="B14" s="1" t="s">
        <v>10</v>
      </c>
      <c r="C14" s="1" t="s">
        <v>33</v>
      </c>
      <c r="D14" s="1" t="s">
        <v>24</v>
      </c>
      <c r="E14" s="4">
        <v>0</v>
      </c>
      <c r="F14" s="4">
        <v>0</v>
      </c>
      <c r="G14" s="4">
        <v>40</v>
      </c>
      <c r="H14" s="6">
        <v>0</v>
      </c>
      <c r="I14" s="4">
        <v>0</v>
      </c>
      <c r="J14" s="4">
        <v>0</v>
      </c>
      <c r="K14" s="4">
        <v>0</v>
      </c>
      <c r="L14" s="2"/>
      <c r="U14" s="4">
        <f t="shared" ref="U14:U17" si="1">SUM(E14:K14)</f>
        <v>40</v>
      </c>
      <c r="X14" s="33">
        <v>0</v>
      </c>
      <c r="Y14" s="33">
        <v>0</v>
      </c>
      <c r="Z14" s="33">
        <v>0.8</v>
      </c>
      <c r="AA14" s="33">
        <v>0</v>
      </c>
      <c r="AB14" s="33">
        <v>0</v>
      </c>
      <c r="AC14" s="33">
        <v>0</v>
      </c>
      <c r="AD14" s="33">
        <v>0</v>
      </c>
    </row>
    <row r="15" spans="1:42" x14ac:dyDescent="0.35">
      <c r="B15" s="1" t="s">
        <v>11</v>
      </c>
      <c r="C15" s="1" t="s">
        <v>33</v>
      </c>
      <c r="D15" s="1" t="s">
        <v>25</v>
      </c>
      <c r="E15" s="4">
        <v>0</v>
      </c>
      <c r="F15" s="4">
        <v>0</v>
      </c>
      <c r="G15" s="4">
        <v>10</v>
      </c>
      <c r="H15" s="6">
        <v>40</v>
      </c>
      <c r="I15" s="4">
        <v>0</v>
      </c>
      <c r="J15" s="4">
        <v>0</v>
      </c>
      <c r="K15" s="4">
        <v>0</v>
      </c>
      <c r="L15" s="2"/>
      <c r="U15" s="4">
        <f t="shared" si="1"/>
        <v>50</v>
      </c>
      <c r="X15" s="33">
        <v>0</v>
      </c>
      <c r="Y15" s="33">
        <v>0</v>
      </c>
      <c r="Z15" s="33">
        <v>0.2</v>
      </c>
      <c r="AA15" s="33">
        <v>1</v>
      </c>
      <c r="AB15" s="33">
        <v>0</v>
      </c>
      <c r="AC15" s="33">
        <v>0</v>
      </c>
      <c r="AD15" s="33">
        <v>0</v>
      </c>
    </row>
    <row r="16" spans="1:42" x14ac:dyDescent="0.35">
      <c r="B16" s="1" t="s">
        <v>12</v>
      </c>
      <c r="C16" s="1" t="s">
        <v>33</v>
      </c>
      <c r="D16" s="1" t="s">
        <v>26</v>
      </c>
      <c r="E16" s="7">
        <v>0</v>
      </c>
      <c r="F16" s="7">
        <v>0</v>
      </c>
      <c r="G16" s="7">
        <v>0</v>
      </c>
      <c r="H16" s="8">
        <v>0</v>
      </c>
      <c r="I16" s="7">
        <v>33</v>
      </c>
      <c r="J16" s="7">
        <v>0</v>
      </c>
      <c r="K16" s="7">
        <v>0</v>
      </c>
      <c r="L16" s="9"/>
      <c r="M16" s="10"/>
      <c r="N16" s="10"/>
      <c r="O16" s="10"/>
      <c r="P16" s="10"/>
      <c r="Q16" s="10"/>
      <c r="R16" s="10"/>
      <c r="S16" s="10"/>
      <c r="T16" s="10"/>
      <c r="U16" s="7">
        <f t="shared" si="1"/>
        <v>33</v>
      </c>
      <c r="X16" s="33">
        <v>0</v>
      </c>
      <c r="Y16" s="33">
        <v>0</v>
      </c>
      <c r="Z16" s="33">
        <v>0</v>
      </c>
      <c r="AA16" s="33">
        <v>0</v>
      </c>
      <c r="AB16" s="31">
        <v>1.1000000000000001</v>
      </c>
      <c r="AC16" s="31">
        <v>0</v>
      </c>
      <c r="AD16" s="31">
        <v>0</v>
      </c>
    </row>
    <row r="17" spans="1:36" x14ac:dyDescent="0.35">
      <c r="B17" s="1" t="s">
        <v>13</v>
      </c>
      <c r="C17" s="1" t="s">
        <v>34</v>
      </c>
      <c r="D17" s="1" t="s">
        <v>27</v>
      </c>
      <c r="E17" s="4">
        <v>0</v>
      </c>
      <c r="F17" s="4">
        <v>0</v>
      </c>
      <c r="G17" s="4">
        <v>0</v>
      </c>
      <c r="H17" s="6">
        <v>0</v>
      </c>
      <c r="I17" s="4">
        <v>0</v>
      </c>
      <c r="J17" s="4">
        <v>15</v>
      </c>
      <c r="K17" s="4">
        <v>15</v>
      </c>
      <c r="L17" s="2"/>
      <c r="U17" s="4">
        <f t="shared" si="1"/>
        <v>30</v>
      </c>
      <c r="X17" s="33">
        <v>0</v>
      </c>
      <c r="Y17" s="33">
        <v>0</v>
      </c>
      <c r="Z17" s="33">
        <v>0</v>
      </c>
      <c r="AA17" s="33">
        <v>0</v>
      </c>
      <c r="AB17" s="31">
        <v>0</v>
      </c>
      <c r="AC17" s="31">
        <v>1</v>
      </c>
      <c r="AD17" s="31">
        <v>1</v>
      </c>
    </row>
    <row r="18" spans="1:36" x14ac:dyDescent="0.35">
      <c r="H18" s="3"/>
      <c r="L18" s="2"/>
      <c r="M18" s="1" t="s">
        <v>38</v>
      </c>
      <c r="AF18" s="1" t="s">
        <v>39</v>
      </c>
    </row>
    <row r="19" spans="1:36" x14ac:dyDescent="0.35">
      <c r="A19" s="1" t="s">
        <v>7</v>
      </c>
      <c r="D19" s="1" t="s">
        <v>40</v>
      </c>
      <c r="H19" s="3"/>
      <c r="L19" s="2"/>
      <c r="M19" s="4">
        <v>15</v>
      </c>
      <c r="N19" s="4">
        <v>7</v>
      </c>
      <c r="O19" s="4">
        <v>12</v>
      </c>
      <c r="P19" s="4">
        <v>0</v>
      </c>
      <c r="Q19" s="4">
        <v>10</v>
      </c>
      <c r="AF19" s="5">
        <f t="array" ref="AF19:AJ19">MMULT(M19:Q19,MINVERSE(U13:U17*_xlfn.MUNIT(5)))</f>
        <v>8.8235294117647051E-2</v>
      </c>
      <c r="AG19" s="5">
        <v>0.17500000000000002</v>
      </c>
      <c r="AH19" s="5">
        <v>0.24</v>
      </c>
      <c r="AI19" s="5">
        <v>0</v>
      </c>
      <c r="AJ19" s="5">
        <v>0.33333333333333331</v>
      </c>
    </row>
    <row r="20" spans="1:36" x14ac:dyDescent="0.35">
      <c r="E20" s="1" t="s">
        <v>41</v>
      </c>
      <c r="H20" s="3"/>
      <c r="L20" s="2"/>
    </row>
    <row r="21" spans="1:36" x14ac:dyDescent="0.35">
      <c r="E21" s="4">
        <f>SUM(E13:E17)</f>
        <v>150</v>
      </c>
      <c r="F21" s="4">
        <f t="shared" ref="F21:J21" si="2">SUM(F13:F17)</f>
        <v>20</v>
      </c>
      <c r="G21" s="4">
        <f t="shared" si="2"/>
        <v>50</v>
      </c>
      <c r="H21" s="6">
        <v>40</v>
      </c>
      <c r="I21" s="4">
        <v>30</v>
      </c>
      <c r="J21" s="4">
        <f t="shared" si="2"/>
        <v>15</v>
      </c>
      <c r="K21" s="4">
        <v>15</v>
      </c>
      <c r="L21" s="2"/>
      <c r="U21" s="32"/>
    </row>
    <row r="22" spans="1:36" x14ac:dyDescent="0.35">
      <c r="H22" s="3"/>
    </row>
    <row r="23" spans="1:36" x14ac:dyDescent="0.35">
      <c r="H23" s="3"/>
    </row>
    <row r="24" spans="1:36" x14ac:dyDescent="0.35">
      <c r="H24" s="3"/>
      <c r="M24" t="s">
        <v>57</v>
      </c>
      <c r="S24" s="1" t="s">
        <v>29</v>
      </c>
      <c r="U24" s="1" t="s">
        <v>58</v>
      </c>
      <c r="W24" s="13" t="s">
        <v>59</v>
      </c>
      <c r="Z24" s="1" t="s">
        <v>60</v>
      </c>
    </row>
    <row r="25" spans="1:36" x14ac:dyDescent="0.35">
      <c r="A25" s="1" t="s">
        <v>1</v>
      </c>
      <c r="C25" s="1" t="s">
        <v>33</v>
      </c>
      <c r="D25" s="1" t="s">
        <v>16</v>
      </c>
      <c r="H25" s="3"/>
      <c r="M25" s="14">
        <f t="array" ref="M25:Q31">MMULT(AF5:AJ11,U33:U37*_xlfn.MUNIT(5))</f>
        <v>0</v>
      </c>
      <c r="N25" s="14">
        <v>50</v>
      </c>
      <c r="O25" s="14">
        <v>100</v>
      </c>
      <c r="P25" s="14">
        <v>0</v>
      </c>
      <c r="Q25" s="14">
        <v>0</v>
      </c>
      <c r="S25" s="4">
        <v>0</v>
      </c>
      <c r="U25" s="15">
        <v>0</v>
      </c>
      <c r="W25" s="16">
        <f t="array" ref="W25:W31">TRANSPOSE(E41:K41)-MMULT(AF5:AJ11,U33:U37)-S25:S31-U25:U31</f>
        <v>0</v>
      </c>
      <c r="Z25" s="16">
        <f t="array" ref="Z25:Z28">MMULT(AL5:AN8,U33:U35)-TRANSPOSE(E41:H41)</f>
        <v>0</v>
      </c>
    </row>
    <row r="26" spans="1:36" x14ac:dyDescent="0.35">
      <c r="A26" s="1" t="s">
        <v>2</v>
      </c>
      <c r="C26" s="1" t="s">
        <v>33</v>
      </c>
      <c r="D26" s="1" t="s">
        <v>17</v>
      </c>
      <c r="H26" s="3"/>
      <c r="M26" s="14">
        <v>0</v>
      </c>
      <c r="N26" s="14">
        <v>0</v>
      </c>
      <c r="O26" s="14">
        <v>0</v>
      </c>
      <c r="P26" s="14">
        <v>0</v>
      </c>
      <c r="Q26" s="14">
        <v>0</v>
      </c>
      <c r="S26" s="4">
        <v>20</v>
      </c>
      <c r="U26" s="15">
        <v>0</v>
      </c>
      <c r="W26" s="17">
        <v>0</v>
      </c>
      <c r="Z26" s="17">
        <v>0</v>
      </c>
    </row>
    <row r="27" spans="1:36" x14ac:dyDescent="0.35">
      <c r="A27" s="1" t="s">
        <v>3</v>
      </c>
      <c r="C27" s="1" t="s">
        <v>33</v>
      </c>
      <c r="D27" s="1" t="s">
        <v>18</v>
      </c>
      <c r="H27" s="3"/>
      <c r="M27" s="14">
        <v>0</v>
      </c>
      <c r="N27" s="14">
        <v>0</v>
      </c>
      <c r="O27" s="14">
        <v>0</v>
      </c>
      <c r="P27" s="14">
        <v>0</v>
      </c>
      <c r="Q27" s="14">
        <v>0</v>
      </c>
      <c r="S27" s="4">
        <v>50</v>
      </c>
      <c r="U27" s="15">
        <v>0</v>
      </c>
      <c r="W27" s="17">
        <v>0</v>
      </c>
      <c r="Z27" s="17">
        <v>0</v>
      </c>
    </row>
    <row r="28" spans="1:36" x14ac:dyDescent="0.35">
      <c r="A28" s="1" t="s">
        <v>4</v>
      </c>
      <c r="C28" s="1" t="s">
        <v>33</v>
      </c>
      <c r="D28" s="1" t="s">
        <v>19</v>
      </c>
      <c r="H28" s="3"/>
      <c r="M28" s="14">
        <v>0</v>
      </c>
      <c r="N28" s="14">
        <v>0</v>
      </c>
      <c r="O28" s="14">
        <v>0</v>
      </c>
      <c r="P28" s="14">
        <v>0</v>
      </c>
      <c r="Q28" s="14">
        <v>40</v>
      </c>
      <c r="S28" s="4">
        <v>0</v>
      </c>
      <c r="U28" s="15">
        <v>0</v>
      </c>
      <c r="W28" s="17">
        <v>0</v>
      </c>
      <c r="Z28" s="18">
        <v>0</v>
      </c>
    </row>
    <row r="29" spans="1:36" x14ac:dyDescent="0.35">
      <c r="A29" s="1" t="s">
        <v>5</v>
      </c>
      <c r="C29" s="1" t="s">
        <v>33</v>
      </c>
      <c r="D29" s="1" t="s">
        <v>20</v>
      </c>
      <c r="H29" s="3"/>
      <c r="M29" s="14">
        <v>0</v>
      </c>
      <c r="N29" s="14">
        <v>0</v>
      </c>
      <c r="O29" s="14">
        <v>0</v>
      </c>
      <c r="P29" s="14">
        <v>0</v>
      </c>
      <c r="Q29" s="14">
        <v>30</v>
      </c>
      <c r="S29" s="4">
        <v>0</v>
      </c>
      <c r="U29" s="15">
        <v>0</v>
      </c>
      <c r="W29" s="17">
        <v>0</v>
      </c>
    </row>
    <row r="30" spans="1:36" x14ac:dyDescent="0.35">
      <c r="A30" s="1" t="s">
        <v>6</v>
      </c>
      <c r="C30" s="1" t="s">
        <v>34</v>
      </c>
      <c r="D30" s="1" t="s">
        <v>21</v>
      </c>
      <c r="H30" s="3"/>
      <c r="M30" s="14">
        <v>0</v>
      </c>
      <c r="N30" s="14">
        <v>0</v>
      </c>
      <c r="O30" s="14">
        <v>0</v>
      </c>
      <c r="P30" s="14">
        <v>0</v>
      </c>
      <c r="Q30" s="14">
        <v>0</v>
      </c>
      <c r="S30" s="4">
        <v>15</v>
      </c>
      <c r="U30" s="15">
        <v>0</v>
      </c>
      <c r="W30" s="17">
        <v>0</v>
      </c>
    </row>
    <row r="31" spans="1:36" x14ac:dyDescent="0.35">
      <c r="A31" s="1" t="s">
        <v>7</v>
      </c>
      <c r="C31" s="1" t="s">
        <v>34</v>
      </c>
      <c r="D31" s="1" t="s">
        <v>22</v>
      </c>
      <c r="H31" s="3"/>
      <c r="M31" s="14">
        <v>0</v>
      </c>
      <c r="N31" s="14">
        <v>10</v>
      </c>
      <c r="O31" s="14">
        <v>0</v>
      </c>
      <c r="P31" s="14">
        <v>0</v>
      </c>
      <c r="Q31" s="14">
        <v>0</v>
      </c>
      <c r="S31" s="4">
        <v>5</v>
      </c>
      <c r="U31" s="15">
        <v>0</v>
      </c>
      <c r="W31" s="18">
        <v>0</v>
      </c>
    </row>
    <row r="32" spans="1:36" x14ac:dyDescent="0.35">
      <c r="E32" s="1" t="s">
        <v>50</v>
      </c>
      <c r="H32" s="3"/>
      <c r="U32" s="1" t="s">
        <v>36</v>
      </c>
    </row>
    <row r="33" spans="1:26" x14ac:dyDescent="0.35">
      <c r="B33" s="1" t="s">
        <v>9</v>
      </c>
      <c r="C33" s="1" t="s">
        <v>33</v>
      </c>
      <c r="D33" s="1" t="s">
        <v>23</v>
      </c>
      <c r="E33" s="14">
        <f t="array" ref="E33:H35">TRANSPOSE(MMULT(AL5:AN8,U33:U35*_xlfn.MUNIT(3)))</f>
        <v>150</v>
      </c>
      <c r="F33" s="14">
        <v>20</v>
      </c>
      <c r="G33" s="14">
        <v>0</v>
      </c>
      <c r="H33" s="19">
        <v>0</v>
      </c>
      <c r="I33" s="20"/>
      <c r="J33" s="20"/>
      <c r="K33" s="20"/>
      <c r="U33" s="15">
        <v>170</v>
      </c>
    </row>
    <row r="34" spans="1:26" x14ac:dyDescent="0.35">
      <c r="B34" s="1" t="s">
        <v>10</v>
      </c>
      <c r="C34" s="1" t="s">
        <v>33</v>
      </c>
      <c r="D34" s="1" t="s">
        <v>24</v>
      </c>
      <c r="E34" s="14">
        <v>0</v>
      </c>
      <c r="F34" s="14">
        <v>0</v>
      </c>
      <c r="G34" s="14">
        <v>40</v>
      </c>
      <c r="H34" s="19">
        <v>0</v>
      </c>
      <c r="I34" s="20"/>
      <c r="J34" s="20"/>
      <c r="K34" s="20"/>
      <c r="U34" s="15">
        <v>40</v>
      </c>
    </row>
    <row r="35" spans="1:26" x14ac:dyDescent="0.35">
      <c r="B35" s="1" t="s">
        <v>11</v>
      </c>
      <c r="C35" s="1" t="s">
        <v>33</v>
      </c>
      <c r="D35" s="1" t="s">
        <v>25</v>
      </c>
      <c r="E35" s="14">
        <v>0</v>
      </c>
      <c r="F35" s="14">
        <v>0</v>
      </c>
      <c r="G35" s="14">
        <v>10</v>
      </c>
      <c r="H35" s="19">
        <v>40</v>
      </c>
      <c r="I35" s="20"/>
      <c r="J35" s="20"/>
      <c r="K35" s="20"/>
      <c r="U35" s="15">
        <v>50</v>
      </c>
      <c r="Z35" s="1" t="s">
        <v>61</v>
      </c>
    </row>
    <row r="36" spans="1:26" x14ac:dyDescent="0.35">
      <c r="B36" s="1" t="s">
        <v>12</v>
      </c>
      <c r="C36" s="1" t="s">
        <v>33</v>
      </c>
      <c r="D36" s="1" t="s">
        <v>26</v>
      </c>
      <c r="E36" s="21"/>
      <c r="F36" s="21"/>
      <c r="G36" s="21"/>
      <c r="H36" s="22"/>
      <c r="I36" s="23">
        <f t="array" ref="I36:K37">MMULT(AB16:AD17,I41:K41*_xlfn.MUNIT(3))</f>
        <v>33</v>
      </c>
      <c r="J36" s="23">
        <v>0</v>
      </c>
      <c r="K36" s="23">
        <v>0</v>
      </c>
      <c r="L36" s="10"/>
      <c r="M36" s="10"/>
      <c r="N36" s="10"/>
      <c r="O36" s="10"/>
      <c r="P36" s="10"/>
      <c r="Q36" s="10"/>
      <c r="R36" s="10"/>
      <c r="S36" s="10"/>
      <c r="T36" s="10"/>
      <c r="U36" s="24">
        <v>33</v>
      </c>
      <c r="Z36" s="16">
        <f t="array" ref="Z36:Z37">U36:U37-MMULT(AB16:AD17,TRANSPOSE(I41:K41))</f>
        <v>0</v>
      </c>
    </row>
    <row r="37" spans="1:26" x14ac:dyDescent="0.35">
      <c r="B37" s="1" t="s">
        <v>13</v>
      </c>
      <c r="C37" s="1" t="s">
        <v>34</v>
      </c>
      <c r="D37" s="1" t="s">
        <v>27</v>
      </c>
      <c r="E37" s="20"/>
      <c r="F37" s="20"/>
      <c r="G37" s="20"/>
      <c r="H37" s="25"/>
      <c r="I37" s="14">
        <v>0</v>
      </c>
      <c r="J37" s="14">
        <v>15</v>
      </c>
      <c r="K37" s="14">
        <v>15</v>
      </c>
      <c r="U37" s="15">
        <v>30</v>
      </c>
      <c r="Z37" s="18">
        <v>0</v>
      </c>
    </row>
    <row r="38" spans="1:26" x14ac:dyDescent="0.35">
      <c r="H38" s="3"/>
      <c r="M38" t="s">
        <v>52</v>
      </c>
      <c r="S38" s="1" t="s">
        <v>53</v>
      </c>
    </row>
    <row r="39" spans="1:26" x14ac:dyDescent="0.35">
      <c r="A39" s="1" t="s">
        <v>7</v>
      </c>
      <c r="D39" s="1" t="s">
        <v>40</v>
      </c>
      <c r="H39" s="3"/>
      <c r="M39" s="14">
        <f t="array" ref="M39:Q39">MMULT(AF19:AJ19,U33:U37*_xlfn.MUNIT(5))</f>
        <v>14.999999999999998</v>
      </c>
      <c r="N39" s="14">
        <v>7.0000000000000009</v>
      </c>
      <c r="O39" s="14">
        <v>12</v>
      </c>
      <c r="P39" s="14">
        <v>0</v>
      </c>
      <c r="Q39" s="14">
        <v>10</v>
      </c>
      <c r="S39" s="26">
        <f t="array" ref="S39">MMULT(AF19:AJ19,U33:U37)</f>
        <v>44</v>
      </c>
    </row>
    <row r="40" spans="1:26" x14ac:dyDescent="0.35">
      <c r="H40" s="3"/>
    </row>
    <row r="41" spans="1:26" x14ac:dyDescent="0.35">
      <c r="D41" s="1" t="s">
        <v>30</v>
      </c>
      <c r="E41" s="15">
        <v>150</v>
      </c>
      <c r="F41" s="15">
        <v>20</v>
      </c>
      <c r="G41" s="15">
        <v>50</v>
      </c>
      <c r="H41" s="27">
        <v>40</v>
      </c>
      <c r="I41" s="15">
        <v>30</v>
      </c>
      <c r="J41" s="15">
        <v>15</v>
      </c>
      <c r="K41" s="15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FF77-6720-4E11-9718-AB8CA1D3B712}">
  <dimension ref="A1:AP51"/>
  <sheetViews>
    <sheetView showGridLines="0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I27" sqref="H27:I27"/>
    </sheetView>
  </sheetViews>
  <sheetFormatPr defaultColWidth="9.26953125" defaultRowHeight="14.5" x14ac:dyDescent="0.35"/>
  <cols>
    <col min="1" max="3" width="9.26953125" style="1"/>
    <col min="4" max="4" width="13.7265625" style="1" customWidth="1"/>
    <col min="5" max="42" width="5.26953125" style="1" customWidth="1"/>
    <col min="43" max="54" width="4.7265625" style="1" customWidth="1"/>
    <col min="55" max="16384" width="9.26953125" style="1"/>
  </cols>
  <sheetData>
    <row r="1" spans="1:42" x14ac:dyDescent="0.3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42" x14ac:dyDescent="0.35">
      <c r="B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</row>
    <row r="3" spans="1:42" ht="67.5" customHeight="1" x14ac:dyDescent="0.35">
      <c r="C3" s="1" t="s">
        <v>14</v>
      </c>
      <c r="D3" s="1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22</v>
      </c>
      <c r="AE3" s="2"/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/>
      <c r="AL3" s="2" t="s">
        <v>23</v>
      </c>
      <c r="AM3" s="2" t="s">
        <v>24</v>
      </c>
      <c r="AN3" s="2" t="s">
        <v>25</v>
      </c>
      <c r="AO3" s="2" t="s">
        <v>26</v>
      </c>
      <c r="AP3" s="2" t="s">
        <v>27</v>
      </c>
    </row>
    <row r="4" spans="1:42" x14ac:dyDescent="0.35">
      <c r="L4" s="2"/>
      <c r="M4" s="1" t="s">
        <v>28</v>
      </c>
      <c r="S4" s="1" t="s">
        <v>29</v>
      </c>
      <c r="U4" s="1" t="s">
        <v>30</v>
      </c>
      <c r="AF4" s="1" t="s">
        <v>31</v>
      </c>
      <c r="AL4" s="1" t="s">
        <v>32</v>
      </c>
    </row>
    <row r="5" spans="1:42" x14ac:dyDescent="0.35">
      <c r="A5" s="1" t="s">
        <v>1</v>
      </c>
      <c r="C5" s="1" t="s">
        <v>33</v>
      </c>
      <c r="D5" s="1" t="s">
        <v>16</v>
      </c>
      <c r="H5" s="3"/>
      <c r="L5" s="2"/>
      <c r="M5" s="4">
        <v>0</v>
      </c>
      <c r="N5" s="4">
        <v>50</v>
      </c>
      <c r="O5" s="4">
        <v>100</v>
      </c>
      <c r="P5" s="4">
        <v>0</v>
      </c>
      <c r="Q5" s="4">
        <v>0</v>
      </c>
      <c r="S5" s="4">
        <v>0</v>
      </c>
      <c r="U5" s="4">
        <f>SUM(M5:Q5,S5)</f>
        <v>150</v>
      </c>
      <c r="AF5" s="5">
        <f t="array" ref="AF5:AJ11">MMULT(M5:Q11,MINVERSE(U13:U17*_xlfn.MUNIT(5)))</f>
        <v>0</v>
      </c>
      <c r="AG5" s="5">
        <v>1.25</v>
      </c>
      <c r="AH5" s="5">
        <v>2</v>
      </c>
      <c r="AI5" s="5">
        <v>0</v>
      </c>
      <c r="AJ5" s="5">
        <v>0</v>
      </c>
      <c r="AL5" s="31">
        <f t="array" ref="AL5:AP11">MMULT(TRANSPOSE(E13:K17),MINVERSE(U13:U17*_xlfn.MUNIT(5)))</f>
        <v>0.88235294117647056</v>
      </c>
      <c r="AM5" s="31">
        <v>0</v>
      </c>
      <c r="AN5" s="31">
        <v>0</v>
      </c>
      <c r="AO5" s="31">
        <v>0</v>
      </c>
      <c r="AP5" s="5">
        <v>0</v>
      </c>
    </row>
    <row r="6" spans="1:42" x14ac:dyDescent="0.35">
      <c r="A6" s="1" t="s">
        <v>2</v>
      </c>
      <c r="C6" s="1" t="s">
        <v>33</v>
      </c>
      <c r="D6" s="1" t="s">
        <v>17</v>
      </c>
      <c r="H6" s="3"/>
      <c r="L6" s="2"/>
      <c r="M6" s="4">
        <v>0</v>
      </c>
      <c r="N6" s="4">
        <v>0</v>
      </c>
      <c r="O6" s="4">
        <v>0</v>
      </c>
      <c r="P6" s="4">
        <v>0</v>
      </c>
      <c r="Q6" s="4">
        <v>0</v>
      </c>
      <c r="S6" s="4">
        <v>20</v>
      </c>
      <c r="U6" s="4">
        <f t="shared" ref="U6:U11" si="0">SUM(M6:Q6,S6)</f>
        <v>20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L6" s="31">
        <v>0.11764705882352941</v>
      </c>
      <c r="AM6" s="31">
        <v>0</v>
      </c>
      <c r="AN6" s="31">
        <v>0</v>
      </c>
      <c r="AO6" s="31">
        <v>0</v>
      </c>
      <c r="AP6" s="5">
        <v>0</v>
      </c>
    </row>
    <row r="7" spans="1:42" x14ac:dyDescent="0.35">
      <c r="A7" s="1" t="s">
        <v>3</v>
      </c>
      <c r="C7" s="1" t="s">
        <v>33</v>
      </c>
      <c r="D7" s="1" t="s">
        <v>18</v>
      </c>
      <c r="H7" s="3"/>
      <c r="L7" s="2"/>
      <c r="M7" s="4">
        <v>0</v>
      </c>
      <c r="N7" s="4">
        <v>0</v>
      </c>
      <c r="O7" s="4">
        <v>0</v>
      </c>
      <c r="P7" s="4">
        <v>0</v>
      </c>
      <c r="Q7" s="4">
        <v>0</v>
      </c>
      <c r="S7" s="4">
        <v>50</v>
      </c>
      <c r="U7" s="4">
        <f t="shared" si="0"/>
        <v>50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L7" s="31">
        <v>0</v>
      </c>
      <c r="AM7" s="31">
        <v>1</v>
      </c>
      <c r="AN7" s="31">
        <v>0.2</v>
      </c>
      <c r="AO7" s="31">
        <v>0</v>
      </c>
      <c r="AP7" s="5">
        <v>0</v>
      </c>
    </row>
    <row r="8" spans="1:42" x14ac:dyDescent="0.35">
      <c r="A8" s="1" t="s">
        <v>4</v>
      </c>
      <c r="C8" s="1" t="s">
        <v>33</v>
      </c>
      <c r="D8" s="1" t="s">
        <v>19</v>
      </c>
      <c r="H8" s="3"/>
      <c r="L8" s="2"/>
      <c r="M8" s="4">
        <v>0</v>
      </c>
      <c r="N8" s="4">
        <v>0</v>
      </c>
      <c r="O8" s="4">
        <v>0</v>
      </c>
      <c r="P8" s="4">
        <v>0</v>
      </c>
      <c r="Q8" s="4">
        <v>40</v>
      </c>
      <c r="S8" s="4">
        <v>0</v>
      </c>
      <c r="U8" s="4">
        <f t="shared" si="0"/>
        <v>40</v>
      </c>
      <c r="AF8" s="5">
        <v>0</v>
      </c>
      <c r="AG8" s="5">
        <v>0</v>
      </c>
      <c r="AH8" s="5">
        <v>0</v>
      </c>
      <c r="AI8" s="5">
        <v>0</v>
      </c>
      <c r="AJ8" s="5">
        <v>2</v>
      </c>
      <c r="AL8" s="31">
        <v>0</v>
      </c>
      <c r="AM8" s="31">
        <v>0</v>
      </c>
      <c r="AN8" s="31">
        <v>0.8</v>
      </c>
      <c r="AO8" s="31">
        <v>0</v>
      </c>
      <c r="AP8" s="5">
        <v>0</v>
      </c>
    </row>
    <row r="9" spans="1:42" x14ac:dyDescent="0.35">
      <c r="A9" s="1" t="s">
        <v>5</v>
      </c>
      <c r="C9" s="1" t="s">
        <v>33</v>
      </c>
      <c r="D9" s="1" t="s">
        <v>20</v>
      </c>
      <c r="H9" s="3"/>
      <c r="L9" s="2"/>
      <c r="M9" s="4">
        <v>0</v>
      </c>
      <c r="N9" s="4">
        <v>0</v>
      </c>
      <c r="O9" s="4">
        <v>0</v>
      </c>
      <c r="P9" s="4">
        <v>0</v>
      </c>
      <c r="Q9" s="4">
        <v>35</v>
      </c>
      <c r="S9" s="4">
        <v>0</v>
      </c>
      <c r="U9" s="4">
        <f t="shared" si="0"/>
        <v>35</v>
      </c>
      <c r="AF9" s="5">
        <v>0</v>
      </c>
      <c r="AG9" s="5">
        <v>0</v>
      </c>
      <c r="AH9" s="5">
        <v>0</v>
      </c>
      <c r="AI9" s="5">
        <v>0</v>
      </c>
      <c r="AJ9" s="5">
        <v>1.75</v>
      </c>
      <c r="AL9" s="31">
        <v>0</v>
      </c>
      <c r="AM9" s="31">
        <v>0</v>
      </c>
      <c r="AN9" s="31">
        <v>0</v>
      </c>
      <c r="AO9" s="31">
        <v>1</v>
      </c>
      <c r="AP9" s="5">
        <v>0</v>
      </c>
    </row>
    <row r="10" spans="1:42" x14ac:dyDescent="0.35">
      <c r="A10" s="1" t="s">
        <v>6</v>
      </c>
      <c r="C10" s="1" t="s">
        <v>34</v>
      </c>
      <c r="D10" s="1" t="s">
        <v>21</v>
      </c>
      <c r="H10" s="3"/>
      <c r="L10" s="2"/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4">
        <v>15</v>
      </c>
      <c r="U10" s="4">
        <f t="shared" si="0"/>
        <v>15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L10" s="5">
        <v>0</v>
      </c>
      <c r="AM10" s="5">
        <v>0</v>
      </c>
      <c r="AN10" s="5">
        <v>0</v>
      </c>
      <c r="AO10" s="5">
        <v>0</v>
      </c>
      <c r="AP10" s="31">
        <v>0.75</v>
      </c>
    </row>
    <row r="11" spans="1:42" x14ac:dyDescent="0.35">
      <c r="A11" s="1" t="s">
        <v>7</v>
      </c>
      <c r="C11" s="1" t="s">
        <v>34</v>
      </c>
      <c r="D11" s="1" t="s">
        <v>22</v>
      </c>
      <c r="H11" s="3"/>
      <c r="L11" s="2"/>
      <c r="M11" s="4">
        <v>0</v>
      </c>
      <c r="N11" s="4">
        <v>0</v>
      </c>
      <c r="O11" s="4">
        <v>0</v>
      </c>
      <c r="P11" s="4">
        <v>0</v>
      </c>
      <c r="Q11" s="4">
        <v>0</v>
      </c>
      <c r="S11" s="4">
        <v>5</v>
      </c>
      <c r="U11" s="4">
        <f t="shared" si="0"/>
        <v>5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L11" s="5">
        <v>0</v>
      </c>
      <c r="AM11" s="5">
        <v>0</v>
      </c>
      <c r="AN11" s="5">
        <v>0</v>
      </c>
      <c r="AO11" s="5">
        <v>0</v>
      </c>
      <c r="AP11" s="31">
        <v>0.25</v>
      </c>
    </row>
    <row r="12" spans="1:42" x14ac:dyDescent="0.35">
      <c r="E12" s="1" t="s">
        <v>35</v>
      </c>
      <c r="H12" s="3"/>
      <c r="L12" s="2"/>
      <c r="U12" s="1" t="s">
        <v>36</v>
      </c>
      <c r="X12" s="1" t="s">
        <v>37</v>
      </c>
    </row>
    <row r="13" spans="1:42" x14ac:dyDescent="0.35">
      <c r="B13" s="1" t="s">
        <v>9</v>
      </c>
      <c r="C13" s="1" t="s">
        <v>33</v>
      </c>
      <c r="D13" s="1" t="s">
        <v>23</v>
      </c>
      <c r="E13" s="4">
        <v>150</v>
      </c>
      <c r="F13" s="4">
        <v>20</v>
      </c>
      <c r="G13" s="4">
        <v>0</v>
      </c>
      <c r="H13" s="6">
        <v>0</v>
      </c>
      <c r="I13" s="4">
        <v>0</v>
      </c>
      <c r="J13" s="4">
        <v>0</v>
      </c>
      <c r="K13" s="4">
        <v>0</v>
      </c>
      <c r="L13" s="2"/>
      <c r="U13" s="4">
        <f>SUM(E13:K13)</f>
        <v>170</v>
      </c>
      <c r="X13" s="5">
        <f t="array" ref="X13:AD17">MMULT(E13:K17,MINVERSE(U5:U11*_xlfn.MUNIT(7)))</f>
        <v>1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42" x14ac:dyDescent="0.35">
      <c r="B14" s="1" t="s">
        <v>10</v>
      </c>
      <c r="C14" s="1" t="s">
        <v>33</v>
      </c>
      <c r="D14" s="1" t="s">
        <v>24</v>
      </c>
      <c r="E14" s="4">
        <v>0</v>
      </c>
      <c r="F14" s="4">
        <v>0</v>
      </c>
      <c r="G14" s="4">
        <v>40</v>
      </c>
      <c r="H14" s="6">
        <v>0</v>
      </c>
      <c r="I14" s="4">
        <v>0</v>
      </c>
      <c r="J14" s="4">
        <v>0</v>
      </c>
      <c r="K14" s="4">
        <v>0</v>
      </c>
      <c r="L14" s="2"/>
      <c r="U14" s="4">
        <f t="shared" ref="U14:U17" si="1">SUM(E14:K14)</f>
        <v>40</v>
      </c>
      <c r="X14" s="5">
        <v>0</v>
      </c>
      <c r="Y14" s="5">
        <v>0</v>
      </c>
      <c r="Z14" s="5">
        <v>0.8</v>
      </c>
      <c r="AA14" s="5">
        <v>0</v>
      </c>
      <c r="AB14" s="5">
        <v>0</v>
      </c>
      <c r="AC14" s="5">
        <v>0</v>
      </c>
      <c r="AD14" s="5">
        <v>0</v>
      </c>
    </row>
    <row r="15" spans="1:42" x14ac:dyDescent="0.35">
      <c r="B15" s="1" t="s">
        <v>11</v>
      </c>
      <c r="C15" s="1" t="s">
        <v>33</v>
      </c>
      <c r="D15" s="1" t="s">
        <v>25</v>
      </c>
      <c r="E15" s="4">
        <v>0</v>
      </c>
      <c r="F15" s="4">
        <v>0</v>
      </c>
      <c r="G15" s="4">
        <v>10</v>
      </c>
      <c r="H15" s="6">
        <v>40</v>
      </c>
      <c r="I15" s="4">
        <v>0</v>
      </c>
      <c r="J15" s="4">
        <v>0</v>
      </c>
      <c r="K15" s="4">
        <v>0</v>
      </c>
      <c r="L15" s="2"/>
      <c r="U15" s="4">
        <f t="shared" si="1"/>
        <v>50</v>
      </c>
      <c r="X15" s="5">
        <v>0</v>
      </c>
      <c r="Y15" s="5">
        <v>0</v>
      </c>
      <c r="Z15" s="5">
        <v>0.2</v>
      </c>
      <c r="AA15" s="5">
        <v>1</v>
      </c>
      <c r="AB15" s="5">
        <v>0</v>
      </c>
      <c r="AC15" s="5">
        <v>0</v>
      </c>
      <c r="AD15" s="5">
        <v>0</v>
      </c>
    </row>
    <row r="16" spans="1:42" x14ac:dyDescent="0.35">
      <c r="B16" s="1" t="s">
        <v>12</v>
      </c>
      <c r="C16" s="1" t="s">
        <v>33</v>
      </c>
      <c r="D16" s="1" t="s">
        <v>26</v>
      </c>
      <c r="E16" s="7">
        <v>0</v>
      </c>
      <c r="F16" s="7">
        <v>0</v>
      </c>
      <c r="G16" s="7">
        <v>0</v>
      </c>
      <c r="H16" s="8">
        <v>0</v>
      </c>
      <c r="I16" s="7">
        <v>30</v>
      </c>
      <c r="J16" s="7">
        <v>0</v>
      </c>
      <c r="K16" s="7">
        <v>0</v>
      </c>
      <c r="L16" s="9"/>
      <c r="M16" s="10"/>
      <c r="N16" s="10"/>
      <c r="O16" s="10"/>
      <c r="P16" s="10"/>
      <c r="Q16" s="10"/>
      <c r="R16" s="10"/>
      <c r="S16" s="10"/>
      <c r="T16" s="10"/>
      <c r="U16" s="7">
        <f t="shared" si="1"/>
        <v>30</v>
      </c>
      <c r="X16" s="5">
        <v>0</v>
      </c>
      <c r="Y16" s="5">
        <v>0</v>
      </c>
      <c r="Z16" s="5">
        <v>0</v>
      </c>
      <c r="AA16" s="5">
        <v>0</v>
      </c>
      <c r="AB16" s="5">
        <v>0.8571428571428571</v>
      </c>
      <c r="AC16" s="5">
        <v>0</v>
      </c>
      <c r="AD16" s="5">
        <v>0</v>
      </c>
    </row>
    <row r="17" spans="1:36" x14ac:dyDescent="0.35">
      <c r="B17" s="1" t="s">
        <v>13</v>
      </c>
      <c r="C17" s="1" t="s">
        <v>34</v>
      </c>
      <c r="D17" s="1" t="s">
        <v>27</v>
      </c>
      <c r="E17" s="4">
        <v>0</v>
      </c>
      <c r="F17" s="4">
        <v>0</v>
      </c>
      <c r="G17" s="4">
        <v>0</v>
      </c>
      <c r="H17" s="6">
        <v>0</v>
      </c>
      <c r="I17" s="4">
        <v>0</v>
      </c>
      <c r="J17" s="4">
        <v>15</v>
      </c>
      <c r="K17" s="4">
        <v>5</v>
      </c>
      <c r="L17" s="2"/>
      <c r="U17" s="4">
        <f t="shared" si="1"/>
        <v>20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1</v>
      </c>
    </row>
    <row r="18" spans="1:36" x14ac:dyDescent="0.35">
      <c r="H18" s="3"/>
      <c r="L18" s="2"/>
      <c r="M18" s="1" t="s">
        <v>38</v>
      </c>
      <c r="AF18" s="1" t="s">
        <v>39</v>
      </c>
    </row>
    <row r="19" spans="1:36" x14ac:dyDescent="0.35">
      <c r="A19" s="1" t="s">
        <v>7</v>
      </c>
      <c r="D19" s="1" t="s">
        <v>40</v>
      </c>
      <c r="H19" s="3"/>
      <c r="L19" s="2"/>
      <c r="M19" s="4">
        <v>15</v>
      </c>
      <c r="N19" s="4">
        <v>7</v>
      </c>
      <c r="O19" s="4">
        <v>12</v>
      </c>
      <c r="P19" s="4">
        <v>0</v>
      </c>
      <c r="Q19" s="4">
        <v>10</v>
      </c>
      <c r="AF19" s="5">
        <f t="array" ref="AF19:AJ19">MMULT(M19:Q19,MINVERSE(U13:U17*_xlfn.MUNIT(5)))</f>
        <v>8.8235294117647051E-2</v>
      </c>
      <c r="AG19" s="5">
        <v>0.17500000000000002</v>
      </c>
      <c r="AH19" s="5">
        <v>0.24</v>
      </c>
      <c r="AI19" s="5">
        <v>0</v>
      </c>
      <c r="AJ19" s="5">
        <v>0.5</v>
      </c>
    </row>
    <row r="20" spans="1:36" x14ac:dyDescent="0.35">
      <c r="E20" s="1" t="s">
        <v>41</v>
      </c>
      <c r="H20" s="3"/>
      <c r="L20" s="2"/>
    </row>
    <row r="21" spans="1:36" x14ac:dyDescent="0.35">
      <c r="E21" s="4">
        <f>SUM(E13:E17)</f>
        <v>150</v>
      </c>
      <c r="F21" s="4">
        <f t="shared" ref="F21:K21" si="2">SUM(F13:F17)</f>
        <v>20</v>
      </c>
      <c r="G21" s="4">
        <f t="shared" si="2"/>
        <v>50</v>
      </c>
      <c r="H21" s="6">
        <f t="shared" si="2"/>
        <v>40</v>
      </c>
      <c r="I21" s="4">
        <f t="shared" si="2"/>
        <v>30</v>
      </c>
      <c r="J21" s="4">
        <f t="shared" si="2"/>
        <v>15</v>
      </c>
      <c r="K21" s="4">
        <f t="shared" si="2"/>
        <v>5</v>
      </c>
      <c r="L21" s="2"/>
    </row>
    <row r="22" spans="1:36" x14ac:dyDescent="0.35">
      <c r="H22" s="3"/>
    </row>
    <row r="23" spans="1:36" x14ac:dyDescent="0.35">
      <c r="E23" s="1" t="s">
        <v>42</v>
      </c>
      <c r="H23" s="3"/>
      <c r="M23" s="1" t="s">
        <v>43</v>
      </c>
    </row>
    <row r="24" spans="1:36" x14ac:dyDescent="0.35">
      <c r="A24" s="1" t="s">
        <v>1</v>
      </c>
      <c r="C24" s="1" t="s">
        <v>33</v>
      </c>
      <c r="D24" s="1" t="s">
        <v>16</v>
      </c>
      <c r="E24" s="11">
        <v>1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M24" s="5">
        <f t="array" ref="M24:Q29">MMULT(E24:K29,AF5:AJ11)</f>
        <v>0</v>
      </c>
      <c r="N24" s="5">
        <v>1.25</v>
      </c>
      <c r="O24" s="5">
        <v>2</v>
      </c>
      <c r="P24" s="5">
        <v>0</v>
      </c>
      <c r="Q24" s="5">
        <v>0</v>
      </c>
    </row>
    <row r="25" spans="1:36" x14ac:dyDescent="0.35">
      <c r="A25" s="1" t="s">
        <v>2</v>
      </c>
      <c r="C25" s="1" t="s">
        <v>33</v>
      </c>
      <c r="D25" s="1" t="s">
        <v>17</v>
      </c>
      <c r="E25" s="11">
        <v>0</v>
      </c>
      <c r="F25" s="11">
        <v>1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36" x14ac:dyDescent="0.35">
      <c r="A26" s="1" t="s">
        <v>3</v>
      </c>
      <c r="C26" s="1" t="s">
        <v>33</v>
      </c>
      <c r="D26" s="1" t="s">
        <v>18</v>
      </c>
      <c r="E26" s="11">
        <v>0</v>
      </c>
      <c r="F26" s="11">
        <v>0</v>
      </c>
      <c r="G26" s="11">
        <v>1</v>
      </c>
      <c r="H26" s="12">
        <v>0</v>
      </c>
      <c r="I26" s="11">
        <v>0</v>
      </c>
      <c r="J26" s="11">
        <v>0</v>
      </c>
      <c r="K26" s="11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36" x14ac:dyDescent="0.35">
      <c r="A27" s="1" t="s">
        <v>4</v>
      </c>
      <c r="C27" s="1" t="s">
        <v>33</v>
      </c>
      <c r="D27" s="1" t="s">
        <v>44</v>
      </c>
      <c r="E27" s="11">
        <v>0</v>
      </c>
      <c r="F27" s="11">
        <v>0</v>
      </c>
      <c r="G27" s="11">
        <v>0</v>
      </c>
      <c r="H27" s="12">
        <v>1</v>
      </c>
      <c r="I27" s="11">
        <v>1</v>
      </c>
      <c r="J27" s="11">
        <v>0</v>
      </c>
      <c r="K27" s="11">
        <v>0</v>
      </c>
      <c r="M27" s="5">
        <v>0</v>
      </c>
      <c r="N27" s="5">
        <v>0</v>
      </c>
      <c r="O27" s="5">
        <v>0</v>
      </c>
      <c r="P27" s="5">
        <v>0</v>
      </c>
      <c r="Q27" s="5">
        <v>3.75</v>
      </c>
    </row>
    <row r="28" spans="1:36" x14ac:dyDescent="0.35">
      <c r="A28" s="1" t="s">
        <v>5</v>
      </c>
      <c r="C28" s="1" t="s">
        <v>34</v>
      </c>
      <c r="D28" s="1" t="s">
        <v>21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1</v>
      </c>
      <c r="K28" s="11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36" x14ac:dyDescent="0.35">
      <c r="A29" s="1" t="s">
        <v>6</v>
      </c>
      <c r="C29" s="1" t="s">
        <v>34</v>
      </c>
      <c r="D29" s="1" t="s">
        <v>22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36" x14ac:dyDescent="0.35">
      <c r="H30" s="3"/>
    </row>
    <row r="31" spans="1:36" x14ac:dyDescent="0.35">
      <c r="H31" s="3"/>
      <c r="M31" t="s">
        <v>45</v>
      </c>
      <c r="S31" s="1" t="s">
        <v>46</v>
      </c>
      <c r="U31" s="1" t="s">
        <v>47</v>
      </c>
      <c r="W31" s="1" t="s">
        <v>48</v>
      </c>
      <c r="AA31" s="13" t="s">
        <v>49</v>
      </c>
    </row>
    <row r="32" spans="1:36" x14ac:dyDescent="0.35">
      <c r="A32" s="1" t="s">
        <v>1</v>
      </c>
      <c r="C32" s="1" t="s">
        <v>33</v>
      </c>
      <c r="D32" s="1" t="s">
        <v>16</v>
      </c>
      <c r="H32" s="3"/>
      <c r="M32" s="14">
        <f t="array" ref="M32:Q37">MMULT(M24:Q29,U40:U44*_xlfn.MUNIT(5))</f>
        <v>0</v>
      </c>
      <c r="N32" s="14">
        <v>0</v>
      </c>
      <c r="O32" s="14">
        <v>0</v>
      </c>
      <c r="P32" s="14">
        <v>0</v>
      </c>
      <c r="Q32" s="14">
        <v>0</v>
      </c>
      <c r="S32" s="4">
        <v>0</v>
      </c>
      <c r="U32" s="15">
        <v>0</v>
      </c>
      <c r="W32" s="14">
        <f t="array" ref="W32:W37">MMULT(E24:K29,TRANSPOSE(E48:K48))</f>
        <v>0</v>
      </c>
      <c r="AA32" s="16">
        <f t="array" ref="AA32:AA37">W32:W37-MMULT(M24:Q29,U40:U44)-S32:S37-U32:U37</f>
        <v>0</v>
      </c>
    </row>
    <row r="33" spans="1:27" x14ac:dyDescent="0.35">
      <c r="A33" s="1" t="s">
        <v>2</v>
      </c>
      <c r="C33" s="1" t="s">
        <v>33</v>
      </c>
      <c r="D33" s="1" t="s">
        <v>17</v>
      </c>
      <c r="H33" s="3"/>
      <c r="M33" s="14">
        <v>0</v>
      </c>
      <c r="N33" s="14">
        <v>0</v>
      </c>
      <c r="O33" s="14">
        <v>0</v>
      </c>
      <c r="P33" s="14">
        <v>0</v>
      </c>
      <c r="Q33" s="14">
        <v>0</v>
      </c>
      <c r="S33" s="4">
        <v>0</v>
      </c>
      <c r="U33" s="15">
        <v>0</v>
      </c>
      <c r="W33" s="14">
        <v>0</v>
      </c>
      <c r="AA33" s="17">
        <v>0</v>
      </c>
    </row>
    <row r="34" spans="1:27" x14ac:dyDescent="0.35">
      <c r="A34" s="1" t="s">
        <v>3</v>
      </c>
      <c r="C34" s="1" t="s">
        <v>33</v>
      </c>
      <c r="D34" s="1" t="s">
        <v>18</v>
      </c>
      <c r="H34" s="3"/>
      <c r="M34" s="14">
        <v>0</v>
      </c>
      <c r="N34" s="14">
        <v>0</v>
      </c>
      <c r="O34" s="14">
        <v>0</v>
      </c>
      <c r="P34" s="14">
        <v>0</v>
      </c>
      <c r="Q34" s="14">
        <v>0</v>
      </c>
      <c r="S34" s="4">
        <v>0</v>
      </c>
      <c r="U34" s="15">
        <v>0</v>
      </c>
      <c r="W34" s="14">
        <v>0</v>
      </c>
      <c r="AA34" s="17">
        <v>0</v>
      </c>
    </row>
    <row r="35" spans="1:27" x14ac:dyDescent="0.35">
      <c r="A35" s="1" t="s">
        <v>4</v>
      </c>
      <c r="C35" s="1" t="s">
        <v>33</v>
      </c>
      <c r="D35" s="1" t="s">
        <v>44</v>
      </c>
      <c r="H35" s="3"/>
      <c r="M35" s="14">
        <v>0</v>
      </c>
      <c r="N35" s="14">
        <v>0</v>
      </c>
      <c r="O35" s="14">
        <v>0</v>
      </c>
      <c r="P35" s="14">
        <v>0</v>
      </c>
      <c r="Q35" s="14">
        <v>9.375</v>
      </c>
      <c r="S35" s="4">
        <v>10</v>
      </c>
      <c r="U35" s="15">
        <v>0</v>
      </c>
      <c r="W35" s="14">
        <v>17.5</v>
      </c>
      <c r="AA35" s="17">
        <v>-1.875</v>
      </c>
    </row>
    <row r="36" spans="1:27" x14ac:dyDescent="0.35">
      <c r="A36" s="1" t="s">
        <v>5</v>
      </c>
      <c r="C36" s="1" t="s">
        <v>34</v>
      </c>
      <c r="D36" s="1" t="s">
        <v>21</v>
      </c>
      <c r="H36" s="3"/>
      <c r="M36" s="14">
        <v>0</v>
      </c>
      <c r="N36" s="14">
        <v>0</v>
      </c>
      <c r="O36" s="14">
        <v>0</v>
      </c>
      <c r="P36" s="14">
        <v>0</v>
      </c>
      <c r="Q36" s="14">
        <v>0</v>
      </c>
      <c r="S36" s="4">
        <v>0</v>
      </c>
      <c r="U36" s="15">
        <v>0</v>
      </c>
      <c r="W36" s="14">
        <v>0</v>
      </c>
      <c r="AA36" s="17">
        <v>0</v>
      </c>
    </row>
    <row r="37" spans="1:27" x14ac:dyDescent="0.35">
      <c r="A37" s="1" t="s">
        <v>6</v>
      </c>
      <c r="C37" s="1" t="s">
        <v>34</v>
      </c>
      <c r="D37" s="1" t="s">
        <v>22</v>
      </c>
      <c r="H37" s="3"/>
      <c r="M37" s="14">
        <v>0</v>
      </c>
      <c r="N37" s="14">
        <v>0</v>
      </c>
      <c r="O37" s="14">
        <v>0</v>
      </c>
      <c r="P37" s="14">
        <v>0</v>
      </c>
      <c r="Q37" s="14">
        <v>0</v>
      </c>
      <c r="S37" s="4">
        <v>0</v>
      </c>
      <c r="U37" s="15">
        <v>0</v>
      </c>
      <c r="W37" s="14">
        <v>0</v>
      </c>
      <c r="AA37" s="18">
        <v>0</v>
      </c>
    </row>
    <row r="38" spans="1:27" x14ac:dyDescent="0.35">
      <c r="H38" s="3"/>
    </row>
    <row r="39" spans="1:27" x14ac:dyDescent="0.35">
      <c r="E39" s="1" t="s">
        <v>50</v>
      </c>
      <c r="H39" s="3"/>
      <c r="U39" s="1" t="s">
        <v>36</v>
      </c>
    </row>
    <row r="40" spans="1:27" x14ac:dyDescent="0.35">
      <c r="B40" s="1" t="s">
        <v>9</v>
      </c>
      <c r="C40" s="1" t="s">
        <v>33</v>
      </c>
      <c r="D40" s="1" t="s">
        <v>23</v>
      </c>
      <c r="E40" s="14">
        <f t="array" ref="E40:H42">TRANSPOSE(MMULT(AL5:AN8,U40:U42*_xlfn.MUNIT(3)))</f>
        <v>0</v>
      </c>
      <c r="F40" s="14">
        <v>0</v>
      </c>
      <c r="G40" s="14">
        <v>0</v>
      </c>
      <c r="H40" s="19">
        <v>0</v>
      </c>
      <c r="I40" s="20"/>
      <c r="J40" s="20"/>
      <c r="K40" s="20"/>
      <c r="U40" s="15">
        <v>0</v>
      </c>
    </row>
    <row r="41" spans="1:27" x14ac:dyDescent="0.35">
      <c r="B41" s="1" t="s">
        <v>10</v>
      </c>
      <c r="C41" s="1" t="s">
        <v>33</v>
      </c>
      <c r="D41" s="1" t="s">
        <v>24</v>
      </c>
      <c r="E41" s="14">
        <v>0</v>
      </c>
      <c r="F41" s="14">
        <v>0</v>
      </c>
      <c r="G41" s="14">
        <v>0</v>
      </c>
      <c r="H41" s="19">
        <v>0</v>
      </c>
      <c r="I41" s="20"/>
      <c r="J41" s="20"/>
      <c r="K41" s="20"/>
      <c r="U41" s="15">
        <v>0</v>
      </c>
    </row>
    <row r="42" spans="1:27" x14ac:dyDescent="0.35">
      <c r="B42" s="1" t="s">
        <v>11</v>
      </c>
      <c r="C42" s="1" t="s">
        <v>33</v>
      </c>
      <c r="D42" s="1" t="s">
        <v>25</v>
      </c>
      <c r="E42" s="14">
        <v>0</v>
      </c>
      <c r="F42" s="14">
        <v>0</v>
      </c>
      <c r="G42" s="14">
        <v>0</v>
      </c>
      <c r="H42" s="19">
        <v>0</v>
      </c>
      <c r="I42" s="20"/>
      <c r="J42" s="20"/>
      <c r="K42" s="20"/>
      <c r="U42" s="15">
        <v>0</v>
      </c>
      <c r="AA42" s="1" t="s">
        <v>51</v>
      </c>
    </row>
    <row r="43" spans="1:27" x14ac:dyDescent="0.35">
      <c r="B43" s="1" t="s">
        <v>12</v>
      </c>
      <c r="C43" s="1" t="s">
        <v>33</v>
      </c>
      <c r="D43" s="1" t="s">
        <v>26</v>
      </c>
      <c r="E43" s="21"/>
      <c r="F43" s="21"/>
      <c r="G43" s="21"/>
      <c r="H43" s="22"/>
      <c r="I43" s="23">
        <f t="array" ref="I43:K44">MMULT(AB16:AD17,I48:K48*_xlfn.MUNIT(3))</f>
        <v>15</v>
      </c>
      <c r="J43" s="23">
        <v>0</v>
      </c>
      <c r="K43" s="23">
        <v>0</v>
      </c>
      <c r="L43" s="10"/>
      <c r="M43" s="10"/>
      <c r="N43" s="10"/>
      <c r="O43" s="10"/>
      <c r="P43" s="10"/>
      <c r="Q43" s="10"/>
      <c r="R43" s="10"/>
      <c r="S43" s="10"/>
      <c r="T43" s="10"/>
      <c r="U43" s="24">
        <v>15</v>
      </c>
      <c r="AA43" s="16">
        <f t="array" ref="AA43:AA44">U43:U44-MMULT(AB16:AD17,TRANSPOSE(I48:K48))</f>
        <v>0</v>
      </c>
    </row>
    <row r="44" spans="1:27" x14ac:dyDescent="0.35">
      <c r="B44" s="1" t="s">
        <v>13</v>
      </c>
      <c r="C44" s="1" t="s">
        <v>34</v>
      </c>
      <c r="D44" s="1" t="s">
        <v>27</v>
      </c>
      <c r="E44" s="20"/>
      <c r="F44" s="20"/>
      <c r="G44" s="20"/>
      <c r="H44" s="25"/>
      <c r="I44" s="14">
        <v>0</v>
      </c>
      <c r="J44" s="14">
        <v>0</v>
      </c>
      <c r="K44" s="14">
        <v>0</v>
      </c>
      <c r="U44" s="15">
        <v>2.5</v>
      </c>
      <c r="AA44" s="18">
        <v>2.5</v>
      </c>
    </row>
    <row r="45" spans="1:27" x14ac:dyDescent="0.35">
      <c r="H45" s="3"/>
      <c r="M45" t="s">
        <v>52</v>
      </c>
      <c r="S45" s="1" t="s">
        <v>53</v>
      </c>
    </row>
    <row r="46" spans="1:27" x14ac:dyDescent="0.35">
      <c r="A46" s="1" t="s">
        <v>7</v>
      </c>
      <c r="D46" s="1" t="s">
        <v>40</v>
      </c>
      <c r="H46" s="3"/>
      <c r="M46" s="14">
        <f t="array" ref="M46:Q46">MMULT(AF19:AJ19,U40:U44*_xlfn.MUNIT(5))</f>
        <v>0</v>
      </c>
      <c r="N46" s="14">
        <v>0</v>
      </c>
      <c r="O46" s="14">
        <v>0</v>
      </c>
      <c r="P46" s="14">
        <v>0</v>
      </c>
      <c r="Q46" s="14">
        <v>1.25</v>
      </c>
      <c r="S46" s="26">
        <f t="array" ref="S46">MMULT(AF19:AJ19,U40:U44)</f>
        <v>1.25</v>
      </c>
    </row>
    <row r="47" spans="1:27" x14ac:dyDescent="0.35">
      <c r="H47" s="3"/>
    </row>
    <row r="48" spans="1:27" x14ac:dyDescent="0.35">
      <c r="D48" s="1" t="s">
        <v>30</v>
      </c>
      <c r="E48" s="15">
        <v>0</v>
      </c>
      <c r="F48" s="15">
        <v>0</v>
      </c>
      <c r="G48" s="15">
        <v>0</v>
      </c>
      <c r="H48" s="27">
        <v>0</v>
      </c>
      <c r="I48" s="15">
        <v>17.5</v>
      </c>
      <c r="J48" s="15">
        <v>0</v>
      </c>
      <c r="K48" s="15">
        <v>0</v>
      </c>
    </row>
    <row r="50" spans="5:8" x14ac:dyDescent="0.35">
      <c r="E50" s="1" t="s">
        <v>54</v>
      </c>
    </row>
    <row r="51" spans="5:8" x14ac:dyDescent="0.35">
      <c r="E51" s="28">
        <f t="array" ref="E51:H51">TRANSPOSE(MMULT(AL5:AN8,U40:U42))-E48:H48</f>
        <v>0</v>
      </c>
      <c r="F51" s="29">
        <v>0</v>
      </c>
      <c r="G51" s="29">
        <v>0</v>
      </c>
      <c r="H51" s="30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2726-940A-4A5E-B1C9-CC6BAC8BE2F9}">
  <dimension ref="A1:AX43"/>
  <sheetViews>
    <sheetView showGridLines="0" tabSelected="1" zoomScale="115" zoomScaleNormal="115" workbookViewId="0">
      <pane xSplit="4" ySplit="3" topLeftCell="AE4" activePane="bottomRight" state="frozen"/>
      <selection pane="topRight" activeCell="E1" sqref="E1"/>
      <selection pane="bottomLeft" activeCell="A4" sqref="A4"/>
      <selection pane="bottomRight" activeCell="AU19" sqref="AU19"/>
    </sheetView>
  </sheetViews>
  <sheetFormatPr defaultColWidth="9.26953125" defaultRowHeight="14.5" x14ac:dyDescent="0.35"/>
  <cols>
    <col min="1" max="3" width="9.26953125" style="1"/>
    <col min="4" max="4" width="13.7265625" style="1" customWidth="1"/>
    <col min="5" max="42" width="4.7265625" style="1" customWidth="1"/>
    <col min="43" max="43" width="9.90625" style="1" customWidth="1"/>
    <col min="44" max="50" width="5" style="1" customWidth="1"/>
    <col min="51" max="54" width="4.7265625" style="1" customWidth="1"/>
    <col min="55" max="16384" width="9.26953125" style="1"/>
  </cols>
  <sheetData>
    <row r="1" spans="1:50" x14ac:dyDescent="0.3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50" x14ac:dyDescent="0.35">
      <c r="B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</row>
    <row r="3" spans="1:50" ht="67.5" customHeight="1" x14ac:dyDescent="0.35">
      <c r="C3" s="1" t="s">
        <v>14</v>
      </c>
      <c r="D3" s="1" t="s">
        <v>15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17</v>
      </c>
      <c r="J3" s="2" t="s">
        <v>21</v>
      </c>
      <c r="K3" s="2" t="s">
        <v>22</v>
      </c>
      <c r="L3" s="2"/>
      <c r="M3" s="2" t="s">
        <v>24</v>
      </c>
      <c r="N3" s="2" t="s">
        <v>25</v>
      </c>
      <c r="O3" s="2" t="s">
        <v>26</v>
      </c>
      <c r="P3" s="2" t="s">
        <v>23</v>
      </c>
      <c r="Q3" s="2" t="s">
        <v>27</v>
      </c>
      <c r="X3" s="2" t="s">
        <v>18</v>
      </c>
      <c r="Y3" s="2" t="s">
        <v>19</v>
      </c>
      <c r="Z3" s="2" t="s">
        <v>20</v>
      </c>
      <c r="AA3" s="2" t="s">
        <v>16</v>
      </c>
      <c r="AB3" s="2" t="s">
        <v>17</v>
      </c>
      <c r="AC3" s="2" t="s">
        <v>21</v>
      </c>
      <c r="AD3" s="2" t="s">
        <v>22</v>
      </c>
      <c r="AE3" s="2"/>
      <c r="AF3" s="2" t="s">
        <v>24</v>
      </c>
      <c r="AG3" s="2" t="s">
        <v>25</v>
      </c>
      <c r="AH3" s="2" t="s">
        <v>26</v>
      </c>
      <c r="AI3" s="2" t="s">
        <v>23</v>
      </c>
      <c r="AJ3" s="2" t="s">
        <v>27</v>
      </c>
      <c r="AK3" s="2"/>
      <c r="AL3" s="2" t="s">
        <v>24</v>
      </c>
      <c r="AM3" s="2" t="s">
        <v>25</v>
      </c>
      <c r="AN3" s="2" t="s">
        <v>26</v>
      </c>
      <c r="AO3" s="2" t="s">
        <v>23</v>
      </c>
      <c r="AP3" s="2" t="s">
        <v>27</v>
      </c>
      <c r="AR3" s="2" t="s">
        <v>18</v>
      </c>
      <c r="AS3" s="2" t="s">
        <v>19</v>
      </c>
      <c r="AT3" s="2" t="s">
        <v>20</v>
      </c>
      <c r="AU3" s="2" t="s">
        <v>16</v>
      </c>
      <c r="AV3" s="2" t="s">
        <v>17</v>
      </c>
      <c r="AW3" s="2" t="s">
        <v>21</v>
      </c>
      <c r="AX3" s="2" t="s">
        <v>22</v>
      </c>
    </row>
    <row r="4" spans="1:50" x14ac:dyDescent="0.35">
      <c r="L4" s="2"/>
      <c r="M4" s="1" t="s">
        <v>28</v>
      </c>
      <c r="S4" s="1" t="s">
        <v>29</v>
      </c>
      <c r="U4" s="1" t="s">
        <v>30</v>
      </c>
      <c r="AF4" s="1" t="s">
        <v>31</v>
      </c>
      <c r="AL4" s="1" t="s">
        <v>32</v>
      </c>
    </row>
    <row r="5" spans="1:50" x14ac:dyDescent="0.35">
      <c r="A5" s="1" t="s">
        <v>1</v>
      </c>
      <c r="C5" s="1" t="s">
        <v>33</v>
      </c>
      <c r="D5" s="1" t="s">
        <v>18</v>
      </c>
      <c r="F5" s="3"/>
      <c r="L5" s="2"/>
      <c r="M5" s="4">
        <v>0</v>
      </c>
      <c r="N5" s="4">
        <v>0</v>
      </c>
      <c r="O5" s="4">
        <v>0</v>
      </c>
      <c r="P5" s="4">
        <v>0</v>
      </c>
      <c r="Q5" s="4">
        <v>0</v>
      </c>
      <c r="S5" s="4">
        <v>50</v>
      </c>
      <c r="U5" s="4">
        <f>SUM(M5:Q5,S5)</f>
        <v>50</v>
      </c>
      <c r="AF5" s="31">
        <f t="array" ref="AF5:AJ11">MMULT(M5:Q11,MINVERSE(U13:U17*_xlfn.MUNIT(5)))</f>
        <v>0</v>
      </c>
      <c r="AG5" s="31">
        <v>0</v>
      </c>
      <c r="AH5" s="31">
        <v>0</v>
      </c>
      <c r="AI5" s="31">
        <v>0</v>
      </c>
      <c r="AJ5" s="31">
        <v>0</v>
      </c>
      <c r="AL5" s="31">
        <f t="array" ref="AL5:AP11">MMULT(TRANSPOSE(E13:K17),MINVERSE(U13:U17*_xlfn.MUNIT(5)))</f>
        <v>1</v>
      </c>
      <c r="AM5" s="31">
        <v>0.25</v>
      </c>
      <c r="AN5" s="33">
        <v>0</v>
      </c>
      <c r="AO5" s="33">
        <v>0</v>
      </c>
      <c r="AP5" s="33">
        <v>0</v>
      </c>
    </row>
    <row r="6" spans="1:50" x14ac:dyDescent="0.35">
      <c r="A6" s="1" t="s">
        <v>2</v>
      </c>
      <c r="C6" s="1" t="s">
        <v>33</v>
      </c>
      <c r="D6" s="1" t="s">
        <v>19</v>
      </c>
      <c r="F6" s="3"/>
      <c r="L6" s="2"/>
      <c r="M6" s="4">
        <v>0</v>
      </c>
      <c r="N6" s="4">
        <v>0</v>
      </c>
      <c r="O6" s="4">
        <v>0</v>
      </c>
      <c r="P6" s="4">
        <v>0</v>
      </c>
      <c r="Q6" s="4">
        <v>30</v>
      </c>
      <c r="S6" s="4">
        <v>0</v>
      </c>
      <c r="U6" s="4">
        <f t="shared" ref="U6:U11" si="0">SUM(M6:Q6,S6)</f>
        <v>30</v>
      </c>
      <c r="AF6" s="31">
        <v>0</v>
      </c>
      <c r="AG6" s="31">
        <v>0</v>
      </c>
      <c r="AH6" s="31">
        <v>0</v>
      </c>
      <c r="AI6" s="31">
        <v>0</v>
      </c>
      <c r="AJ6" s="31">
        <v>1.5</v>
      </c>
      <c r="AL6" s="31">
        <v>0</v>
      </c>
      <c r="AM6" s="31">
        <v>0.75</v>
      </c>
      <c r="AN6" s="33">
        <v>0</v>
      </c>
      <c r="AO6" s="33">
        <v>0</v>
      </c>
      <c r="AP6" s="33">
        <v>0</v>
      </c>
    </row>
    <row r="7" spans="1:50" x14ac:dyDescent="0.35">
      <c r="A7" s="1" t="s">
        <v>3</v>
      </c>
      <c r="C7" s="1" t="s">
        <v>33</v>
      </c>
      <c r="D7" s="1" t="s">
        <v>20</v>
      </c>
      <c r="F7" s="3"/>
      <c r="L7" s="2"/>
      <c r="M7" s="4">
        <v>0</v>
      </c>
      <c r="N7" s="4">
        <v>0</v>
      </c>
      <c r="O7" s="4">
        <v>0</v>
      </c>
      <c r="P7" s="4">
        <v>0</v>
      </c>
      <c r="Q7" s="4">
        <v>60</v>
      </c>
      <c r="S7" s="4">
        <v>0</v>
      </c>
      <c r="U7" s="4">
        <f t="shared" si="0"/>
        <v>60</v>
      </c>
      <c r="AF7" s="31">
        <v>0</v>
      </c>
      <c r="AG7" s="31">
        <v>0</v>
      </c>
      <c r="AH7" s="31">
        <v>0</v>
      </c>
      <c r="AI7" s="31">
        <v>0</v>
      </c>
      <c r="AJ7" s="31">
        <v>3</v>
      </c>
      <c r="AL7" s="33">
        <v>0</v>
      </c>
      <c r="AM7" s="33">
        <v>0</v>
      </c>
      <c r="AN7" s="33">
        <v>1</v>
      </c>
      <c r="AO7" s="33">
        <v>0</v>
      </c>
      <c r="AP7" s="33">
        <v>0</v>
      </c>
    </row>
    <row r="8" spans="1:50" x14ac:dyDescent="0.35">
      <c r="A8" s="1" t="s">
        <v>4</v>
      </c>
      <c r="C8" s="1" t="s">
        <v>33</v>
      </c>
      <c r="D8" s="1" t="s">
        <v>16</v>
      </c>
      <c r="F8" s="3"/>
      <c r="L8" s="2"/>
      <c r="M8" s="4">
        <v>60</v>
      </c>
      <c r="N8" s="4">
        <v>80</v>
      </c>
      <c r="O8" s="4">
        <v>0</v>
      </c>
      <c r="P8" s="4">
        <v>0</v>
      </c>
      <c r="Q8" s="4">
        <v>0</v>
      </c>
      <c r="S8" s="4">
        <v>0</v>
      </c>
      <c r="U8" s="4">
        <f t="shared" si="0"/>
        <v>140</v>
      </c>
      <c r="AF8" s="31">
        <v>1.5</v>
      </c>
      <c r="AG8" s="31">
        <v>2</v>
      </c>
      <c r="AH8" s="31">
        <v>0</v>
      </c>
      <c r="AI8" s="31">
        <v>0</v>
      </c>
      <c r="AJ8" s="31">
        <v>0</v>
      </c>
      <c r="AL8" s="33">
        <v>0</v>
      </c>
      <c r="AM8" s="33">
        <v>0</v>
      </c>
      <c r="AN8" s="33">
        <v>0</v>
      </c>
      <c r="AO8" s="33">
        <v>0.875</v>
      </c>
      <c r="AP8" s="33">
        <v>0</v>
      </c>
    </row>
    <row r="9" spans="1:50" x14ac:dyDescent="0.35">
      <c r="A9" s="1" t="s">
        <v>5</v>
      </c>
      <c r="C9" s="1" t="s">
        <v>33</v>
      </c>
      <c r="D9" s="1" t="s">
        <v>17</v>
      </c>
      <c r="F9" s="3"/>
      <c r="L9" s="2"/>
      <c r="M9" s="4">
        <v>0</v>
      </c>
      <c r="N9" s="4">
        <v>0</v>
      </c>
      <c r="O9" s="4">
        <v>0</v>
      </c>
      <c r="P9" s="4">
        <v>0</v>
      </c>
      <c r="Q9" s="4">
        <v>0</v>
      </c>
      <c r="S9" s="4">
        <v>20</v>
      </c>
      <c r="U9" s="4">
        <f t="shared" si="0"/>
        <v>20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L9" s="33">
        <v>0</v>
      </c>
      <c r="AM9" s="33">
        <v>0</v>
      </c>
      <c r="AN9" s="33">
        <v>0</v>
      </c>
      <c r="AO9" s="33">
        <v>0.125</v>
      </c>
      <c r="AP9" s="33">
        <v>0</v>
      </c>
    </row>
    <row r="10" spans="1:50" x14ac:dyDescent="0.35">
      <c r="A10" s="1" t="s">
        <v>6</v>
      </c>
      <c r="C10" s="1" t="s">
        <v>34</v>
      </c>
      <c r="D10" s="1" t="s">
        <v>21</v>
      </c>
      <c r="F10" s="3"/>
      <c r="L10" s="2"/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4">
        <v>15</v>
      </c>
      <c r="U10" s="4">
        <f t="shared" si="0"/>
        <v>15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0.75</v>
      </c>
    </row>
    <row r="11" spans="1:50" x14ac:dyDescent="0.35">
      <c r="A11" s="1" t="s">
        <v>7</v>
      </c>
      <c r="C11" s="1" t="s">
        <v>34</v>
      </c>
      <c r="D11" s="1" t="s">
        <v>22</v>
      </c>
      <c r="F11" s="3"/>
      <c r="L11" s="2"/>
      <c r="M11" s="4">
        <v>0</v>
      </c>
      <c r="N11" s="4">
        <v>0</v>
      </c>
      <c r="O11" s="4">
        <v>0</v>
      </c>
      <c r="P11" s="4">
        <v>0</v>
      </c>
      <c r="Q11" s="4">
        <v>0</v>
      </c>
      <c r="S11" s="4">
        <v>5</v>
      </c>
      <c r="U11" s="4">
        <f t="shared" si="0"/>
        <v>5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0.25</v>
      </c>
    </row>
    <row r="12" spans="1:50" x14ac:dyDescent="0.35">
      <c r="E12" s="1" t="s">
        <v>35</v>
      </c>
      <c r="F12" s="3"/>
      <c r="L12" s="2"/>
      <c r="U12" s="1" t="s">
        <v>36</v>
      </c>
      <c r="X12" s="1" t="s">
        <v>37</v>
      </c>
      <c r="AF12" s="39"/>
      <c r="AR12" s="1" t="s">
        <v>62</v>
      </c>
    </row>
    <row r="13" spans="1:50" x14ac:dyDescent="0.35">
      <c r="B13" s="1" t="s">
        <v>9</v>
      </c>
      <c r="C13" s="1" t="s">
        <v>33</v>
      </c>
      <c r="D13" s="1" t="s">
        <v>24</v>
      </c>
      <c r="E13" s="4">
        <v>40</v>
      </c>
      <c r="F13" s="6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"/>
      <c r="U13" s="4">
        <f>SUM(E13:K13)</f>
        <v>40</v>
      </c>
      <c r="X13" s="33">
        <f t="array" ref="X13:AD17">MMULT(E13:K17,MINVERSE(U5:U11*_xlfn.MUNIT(7)))</f>
        <v>0.8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Q13" s="1" t="s">
        <v>24</v>
      </c>
      <c r="AR13" s="31">
        <f t="array" ref="AR13:AS14">MINVERSE(AL5:AM6)</f>
        <v>1</v>
      </c>
      <c r="AS13" s="31">
        <v>-0.33333333333333331</v>
      </c>
      <c r="AT13" s="33">
        <f t="array" ref="AT13:AX14">0</f>
        <v>0</v>
      </c>
      <c r="AU13" s="33">
        <v>0</v>
      </c>
      <c r="AV13" s="33">
        <v>0</v>
      </c>
      <c r="AW13" s="33">
        <v>0</v>
      </c>
      <c r="AX13" s="33">
        <v>0</v>
      </c>
    </row>
    <row r="14" spans="1:50" x14ac:dyDescent="0.35">
      <c r="B14" s="1" t="s">
        <v>10</v>
      </c>
      <c r="C14" s="1" t="s">
        <v>33</v>
      </c>
      <c r="D14" s="1" t="s">
        <v>25</v>
      </c>
      <c r="E14" s="4">
        <v>10</v>
      </c>
      <c r="F14" s="6">
        <v>30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2"/>
      <c r="U14" s="4">
        <f t="shared" ref="U14:U17" si="1">SUM(E14:K14)</f>
        <v>40</v>
      </c>
      <c r="X14" s="33">
        <v>0.2</v>
      </c>
      <c r="Y14" s="33">
        <v>1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Q14" s="1" t="s">
        <v>25</v>
      </c>
      <c r="AR14" s="31">
        <v>0</v>
      </c>
      <c r="AS14" s="31">
        <v>1.3333333333333333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</row>
    <row r="15" spans="1:50" x14ac:dyDescent="0.35">
      <c r="B15" s="1" t="s">
        <v>11</v>
      </c>
      <c r="C15" s="1" t="s">
        <v>33</v>
      </c>
      <c r="D15" s="1" t="s">
        <v>26</v>
      </c>
      <c r="E15" s="7">
        <v>0</v>
      </c>
      <c r="F15" s="8">
        <v>0</v>
      </c>
      <c r="G15" s="7">
        <v>60</v>
      </c>
      <c r="H15" s="7">
        <v>0</v>
      </c>
      <c r="I15" s="7">
        <v>0</v>
      </c>
      <c r="J15" s="7">
        <v>0</v>
      </c>
      <c r="K15" s="7">
        <v>0</v>
      </c>
      <c r="L15" s="9"/>
      <c r="M15" s="10"/>
      <c r="N15" s="10"/>
      <c r="O15" s="10"/>
      <c r="P15" s="10"/>
      <c r="Q15" s="10"/>
      <c r="R15" s="10"/>
      <c r="S15" s="10"/>
      <c r="T15" s="10"/>
      <c r="U15" s="7">
        <f t="shared" si="1"/>
        <v>60</v>
      </c>
      <c r="X15" s="33">
        <v>0</v>
      </c>
      <c r="Y15" s="33">
        <v>0</v>
      </c>
      <c r="Z15" s="31">
        <v>1</v>
      </c>
      <c r="AA15" s="31">
        <v>0</v>
      </c>
      <c r="AB15" s="31">
        <v>0</v>
      </c>
      <c r="AC15" s="31">
        <v>0</v>
      </c>
      <c r="AD15" s="31">
        <v>0</v>
      </c>
      <c r="AQ15" s="1" t="s">
        <v>26</v>
      </c>
      <c r="AR15" s="33">
        <v>0</v>
      </c>
      <c r="AS15" s="33">
        <v>0</v>
      </c>
      <c r="AT15" s="31">
        <f t="array" ref="AT15:AX17">Z15:AD17</f>
        <v>1</v>
      </c>
      <c r="AU15" s="31">
        <v>0</v>
      </c>
      <c r="AV15" s="31">
        <v>0</v>
      </c>
      <c r="AW15" s="31">
        <v>0</v>
      </c>
      <c r="AX15" s="31">
        <v>0</v>
      </c>
    </row>
    <row r="16" spans="1:50" x14ac:dyDescent="0.35">
      <c r="B16" s="1" t="s">
        <v>12</v>
      </c>
      <c r="C16" s="1" t="s">
        <v>33</v>
      </c>
      <c r="D16" s="1" t="s">
        <v>23</v>
      </c>
      <c r="E16" s="4">
        <v>0</v>
      </c>
      <c r="F16" s="6">
        <v>0</v>
      </c>
      <c r="G16" s="4">
        <v>0</v>
      </c>
      <c r="H16" s="4">
        <v>140</v>
      </c>
      <c r="I16" s="4">
        <v>20</v>
      </c>
      <c r="J16" s="4">
        <v>0</v>
      </c>
      <c r="K16" s="4">
        <v>0</v>
      </c>
      <c r="L16" s="2"/>
      <c r="U16" s="4">
        <f t="shared" si="1"/>
        <v>160</v>
      </c>
      <c r="X16" s="33">
        <v>0</v>
      </c>
      <c r="Y16" s="33">
        <v>0</v>
      </c>
      <c r="Z16" s="31">
        <v>0</v>
      </c>
      <c r="AA16" s="31">
        <v>1</v>
      </c>
      <c r="AB16" s="31">
        <v>1</v>
      </c>
      <c r="AC16" s="31">
        <v>0</v>
      </c>
      <c r="AD16" s="31">
        <v>0</v>
      </c>
      <c r="AQ16" s="1" t="s">
        <v>23</v>
      </c>
      <c r="AR16" s="33">
        <v>0</v>
      </c>
      <c r="AS16" s="33">
        <v>0</v>
      </c>
      <c r="AT16" s="31">
        <v>0</v>
      </c>
      <c r="AU16" s="31">
        <v>1</v>
      </c>
      <c r="AV16" s="31">
        <v>1</v>
      </c>
      <c r="AW16" s="31">
        <v>0</v>
      </c>
      <c r="AX16" s="31">
        <v>0</v>
      </c>
    </row>
    <row r="17" spans="1:50" x14ac:dyDescent="0.35">
      <c r="B17" s="1" t="s">
        <v>13</v>
      </c>
      <c r="C17" s="1" t="s">
        <v>34</v>
      </c>
      <c r="D17" s="1" t="s">
        <v>27</v>
      </c>
      <c r="E17" s="4">
        <v>0</v>
      </c>
      <c r="F17" s="6">
        <v>0</v>
      </c>
      <c r="G17" s="4">
        <v>0</v>
      </c>
      <c r="H17" s="4">
        <v>0</v>
      </c>
      <c r="I17" s="4">
        <v>0</v>
      </c>
      <c r="J17" s="4">
        <v>15</v>
      </c>
      <c r="K17" s="4">
        <v>5</v>
      </c>
      <c r="L17" s="2"/>
      <c r="U17" s="4">
        <f t="shared" si="1"/>
        <v>20</v>
      </c>
      <c r="X17" s="33">
        <v>0</v>
      </c>
      <c r="Y17" s="33">
        <v>0</v>
      </c>
      <c r="Z17" s="31">
        <v>0</v>
      </c>
      <c r="AA17" s="31">
        <v>0</v>
      </c>
      <c r="AB17" s="31">
        <v>0</v>
      </c>
      <c r="AC17" s="31">
        <v>1</v>
      </c>
      <c r="AD17" s="31">
        <v>1</v>
      </c>
      <c r="AQ17" s="1" t="s">
        <v>27</v>
      </c>
      <c r="AR17" s="33">
        <v>0</v>
      </c>
      <c r="AS17" s="33">
        <v>0</v>
      </c>
      <c r="AT17" s="31">
        <v>0</v>
      </c>
      <c r="AU17" s="31">
        <v>0</v>
      </c>
      <c r="AV17" s="31">
        <v>0</v>
      </c>
      <c r="AW17" s="31">
        <v>1</v>
      </c>
      <c r="AX17" s="31">
        <v>1</v>
      </c>
    </row>
    <row r="18" spans="1:50" x14ac:dyDescent="0.35">
      <c r="F18" s="3"/>
      <c r="L18" s="2"/>
      <c r="M18" s="1" t="s">
        <v>38</v>
      </c>
      <c r="AF18" s="1" t="s">
        <v>39</v>
      </c>
      <c r="AR18" s="1" t="s">
        <v>66</v>
      </c>
    </row>
    <row r="19" spans="1:50" x14ac:dyDescent="0.35">
      <c r="A19" s="1" t="s">
        <v>7</v>
      </c>
      <c r="C19" s="1" t="s">
        <v>34</v>
      </c>
      <c r="D19" s="1" t="s">
        <v>68</v>
      </c>
      <c r="F19" s="3"/>
      <c r="L19" s="2"/>
      <c r="M19" s="4">
        <f>1.5*M8</f>
        <v>90</v>
      </c>
      <c r="N19" s="4">
        <f>1.5*N8</f>
        <v>120</v>
      </c>
      <c r="O19" s="4">
        <v>0</v>
      </c>
      <c r="P19" s="4">
        <v>10</v>
      </c>
      <c r="Q19" s="4">
        <v>0</v>
      </c>
      <c r="AF19" s="31">
        <f t="array" ref="AF19:AJ19">MMULT(M19:Q19,MINVERSE(U13:U17*_xlfn.MUNIT(5)))</f>
        <v>2.25</v>
      </c>
      <c r="AG19" s="31">
        <v>3</v>
      </c>
      <c r="AH19" s="31">
        <v>0</v>
      </c>
      <c r="AI19" s="31">
        <v>6.25E-2</v>
      </c>
      <c r="AJ19" s="31">
        <v>0</v>
      </c>
      <c r="AR19" s="31">
        <f t="array" ref="AR19:AX19">MMULT(MMULT(AF19:AJ19,AR13:AX17),MINVERSE(_xlfn.MUNIT(7)-MMULT(AF5:AJ11,AR13:AX17)))</f>
        <v>2.3437500000000004</v>
      </c>
      <c r="AS19" s="31">
        <v>3.3854166666666665</v>
      </c>
      <c r="AT19" s="31">
        <v>0</v>
      </c>
      <c r="AU19" s="31">
        <v>6.25E-2</v>
      </c>
      <c r="AV19" s="31">
        <v>6.25E-2</v>
      </c>
      <c r="AW19" s="31">
        <v>5.078125</v>
      </c>
      <c r="AX19" s="31">
        <v>5.078125</v>
      </c>
    </row>
    <row r="20" spans="1:50" x14ac:dyDescent="0.35">
      <c r="E20" s="1" t="s">
        <v>41</v>
      </c>
      <c r="F20" s="3"/>
      <c r="L20" s="2"/>
    </row>
    <row r="21" spans="1:50" x14ac:dyDescent="0.35">
      <c r="E21" s="4">
        <f>SUM(E13:E17)</f>
        <v>50</v>
      </c>
      <c r="F21" s="6">
        <f t="shared" ref="F21:K21" si="2">SUM(F13:F17)</f>
        <v>30</v>
      </c>
      <c r="G21" s="4">
        <f t="shared" si="2"/>
        <v>60</v>
      </c>
      <c r="H21" s="4">
        <f t="shared" si="2"/>
        <v>140</v>
      </c>
      <c r="I21" s="4">
        <f t="shared" si="2"/>
        <v>20</v>
      </c>
      <c r="J21" s="4">
        <f t="shared" si="2"/>
        <v>15</v>
      </c>
      <c r="K21" s="4">
        <f t="shared" si="2"/>
        <v>5</v>
      </c>
      <c r="L21" s="2"/>
      <c r="U21" s="34"/>
      <c r="AF21" s="1" t="s">
        <v>67</v>
      </c>
      <c r="AR21" s="33"/>
      <c r="AS21" s="33"/>
      <c r="AT21" s="33"/>
      <c r="AU21" s="33"/>
      <c r="AV21" s="33"/>
      <c r="AW21" s="33"/>
      <c r="AX21" s="33"/>
    </row>
    <row r="22" spans="1:50" x14ac:dyDescent="0.35">
      <c r="F22" s="3"/>
      <c r="AF22" s="31">
        <f t="array" ref="AF22:AJ22">MMULT(AF19:AJ19,MINVERSE(_xlfn.MUNIT(5)-MMULT(AR13:AX17,AF5:AJ11)))</f>
        <v>2.34375</v>
      </c>
      <c r="AG22" s="31">
        <v>3.125</v>
      </c>
      <c r="AH22" s="31">
        <v>0</v>
      </c>
      <c r="AI22" s="31">
        <v>6.25E-2</v>
      </c>
      <c r="AJ22" s="31">
        <v>5.078125</v>
      </c>
      <c r="AR22" s="33"/>
      <c r="AS22" s="33"/>
      <c r="AT22" s="33"/>
      <c r="AU22" s="33"/>
      <c r="AV22" s="33"/>
      <c r="AW22" s="33"/>
      <c r="AX22" s="33"/>
    </row>
    <row r="23" spans="1:50" x14ac:dyDescent="0.35">
      <c r="F23" s="3"/>
      <c r="AR23" s="33"/>
      <c r="AS23" s="33"/>
      <c r="AT23" s="33"/>
      <c r="AU23" s="33"/>
      <c r="AV23" s="33"/>
      <c r="AW23" s="33"/>
      <c r="AX23" s="33"/>
    </row>
    <row r="24" spans="1:50" x14ac:dyDescent="0.35">
      <c r="F24" s="3"/>
      <c r="AR24" s="33"/>
      <c r="AS24" s="33"/>
      <c r="AT24" s="33"/>
      <c r="AU24" s="33"/>
      <c r="AV24" s="33"/>
      <c r="AW24" s="33"/>
      <c r="AX24" s="33"/>
    </row>
    <row r="25" spans="1:50" x14ac:dyDescent="0.35">
      <c r="F25" s="3"/>
      <c r="AR25" s="33"/>
      <c r="AS25" s="33"/>
      <c r="AT25" s="33"/>
      <c r="AU25" s="33"/>
      <c r="AV25" s="33"/>
      <c r="AW25" s="33"/>
      <c r="AX25" s="33"/>
    </row>
    <row r="26" spans="1:50" x14ac:dyDescent="0.35">
      <c r="F26" s="3"/>
      <c r="M26" t="s">
        <v>57</v>
      </c>
      <c r="S26" s="1" t="s">
        <v>29</v>
      </c>
      <c r="U26" s="1" t="s">
        <v>30</v>
      </c>
      <c r="W26" s="13" t="s">
        <v>63</v>
      </c>
      <c r="Z26" s="1" t="s">
        <v>60</v>
      </c>
    </row>
    <row r="27" spans="1:50" x14ac:dyDescent="0.35">
      <c r="A27" s="1" t="s">
        <v>1</v>
      </c>
      <c r="C27" s="1" t="s">
        <v>33</v>
      </c>
      <c r="D27" s="1" t="s">
        <v>18</v>
      </c>
      <c r="F27" s="3"/>
      <c r="M27" s="14">
        <f t="array" ref="M27:Q33">MMULT(AF5:AJ11,U35:U39*_xlfn.MUNIT(5))</f>
        <v>0</v>
      </c>
      <c r="N27" s="14">
        <v>0</v>
      </c>
      <c r="O27" s="14">
        <v>0</v>
      </c>
      <c r="P27" s="14">
        <v>0</v>
      </c>
      <c r="Q27" s="14">
        <v>0</v>
      </c>
      <c r="S27" s="4">
        <v>50</v>
      </c>
      <c r="U27" s="15">
        <v>50</v>
      </c>
      <c r="W27" s="16">
        <f t="array" ref="W27:W33">U27:U33-MMULT(AF5:AJ11,U35:U39)-S27:S33</f>
        <v>0</v>
      </c>
      <c r="Z27" s="16">
        <f t="array" ref="Z27:Z28">MMULT(AL5:AM6,U35:U36)-U27:U28</f>
        <v>0</v>
      </c>
    </row>
    <row r="28" spans="1:50" x14ac:dyDescent="0.35">
      <c r="A28" s="1" t="s">
        <v>2</v>
      </c>
      <c r="C28" s="1" t="s">
        <v>33</v>
      </c>
      <c r="D28" s="1" t="s">
        <v>19</v>
      </c>
      <c r="F28" s="3"/>
      <c r="M28" s="14">
        <v>0</v>
      </c>
      <c r="N28" s="14">
        <v>0</v>
      </c>
      <c r="O28" s="14">
        <v>0</v>
      </c>
      <c r="P28" s="14">
        <v>0</v>
      </c>
      <c r="Q28" s="14">
        <v>30</v>
      </c>
      <c r="S28" s="4">
        <v>0</v>
      </c>
      <c r="U28" s="15">
        <v>30</v>
      </c>
      <c r="W28" s="17">
        <v>0</v>
      </c>
      <c r="Z28" s="18">
        <v>0</v>
      </c>
    </row>
    <row r="29" spans="1:50" x14ac:dyDescent="0.35">
      <c r="A29" s="1" t="s">
        <v>3</v>
      </c>
      <c r="C29" s="1" t="s">
        <v>33</v>
      </c>
      <c r="D29" s="1" t="s">
        <v>20</v>
      </c>
      <c r="F29" s="3"/>
      <c r="M29" s="14">
        <v>0</v>
      </c>
      <c r="N29" s="14">
        <v>0</v>
      </c>
      <c r="O29" s="14">
        <v>0</v>
      </c>
      <c r="P29" s="14">
        <v>0</v>
      </c>
      <c r="Q29" s="14">
        <v>60</v>
      </c>
      <c r="S29" s="4">
        <v>0</v>
      </c>
      <c r="U29" s="15">
        <v>60</v>
      </c>
      <c r="W29" s="17">
        <v>0</v>
      </c>
    </row>
    <row r="30" spans="1:50" x14ac:dyDescent="0.35">
      <c r="A30" s="1" t="s">
        <v>4</v>
      </c>
      <c r="C30" s="1" t="s">
        <v>33</v>
      </c>
      <c r="D30" s="1" t="s">
        <v>16</v>
      </c>
      <c r="F30" s="3"/>
      <c r="M30" s="14">
        <v>60</v>
      </c>
      <c r="N30" s="14">
        <v>80</v>
      </c>
      <c r="O30" s="14">
        <v>0</v>
      </c>
      <c r="P30" s="14">
        <v>0</v>
      </c>
      <c r="Q30" s="14">
        <v>0</v>
      </c>
      <c r="S30" s="4">
        <v>0</v>
      </c>
      <c r="U30" s="15">
        <v>140</v>
      </c>
      <c r="W30" s="17">
        <v>0</v>
      </c>
    </row>
    <row r="31" spans="1:50" x14ac:dyDescent="0.35">
      <c r="A31" s="1" t="s">
        <v>5</v>
      </c>
      <c r="C31" s="1" t="s">
        <v>33</v>
      </c>
      <c r="D31" s="1" t="s">
        <v>17</v>
      </c>
      <c r="F31" s="3"/>
      <c r="M31" s="14">
        <v>0</v>
      </c>
      <c r="N31" s="14">
        <v>0</v>
      </c>
      <c r="O31" s="14">
        <v>0</v>
      </c>
      <c r="P31" s="14">
        <v>0</v>
      </c>
      <c r="Q31" s="14">
        <v>0</v>
      </c>
      <c r="S31" s="4">
        <v>20</v>
      </c>
      <c r="U31" s="15">
        <v>20</v>
      </c>
      <c r="W31" s="17">
        <v>0</v>
      </c>
    </row>
    <row r="32" spans="1:50" x14ac:dyDescent="0.35">
      <c r="A32" s="1" t="s">
        <v>6</v>
      </c>
      <c r="C32" s="1" t="s">
        <v>34</v>
      </c>
      <c r="D32" s="1" t="s">
        <v>21</v>
      </c>
      <c r="F32" s="3"/>
      <c r="M32" s="14">
        <v>0</v>
      </c>
      <c r="N32" s="14">
        <v>0</v>
      </c>
      <c r="O32" s="14">
        <v>0</v>
      </c>
      <c r="P32" s="14">
        <v>0</v>
      </c>
      <c r="Q32" s="14">
        <v>0</v>
      </c>
      <c r="S32" s="4">
        <v>15</v>
      </c>
      <c r="U32" s="15">
        <v>15</v>
      </c>
      <c r="W32" s="17">
        <v>0</v>
      </c>
    </row>
    <row r="33" spans="1:26" x14ac:dyDescent="0.35">
      <c r="A33" s="1" t="s">
        <v>7</v>
      </c>
      <c r="C33" s="1" t="s">
        <v>34</v>
      </c>
      <c r="D33" s="1" t="s">
        <v>22</v>
      </c>
      <c r="F33" s="3"/>
      <c r="M33" s="14">
        <v>0</v>
      </c>
      <c r="N33" s="14">
        <v>0</v>
      </c>
      <c r="O33" s="14">
        <v>0</v>
      </c>
      <c r="P33" s="14">
        <v>0</v>
      </c>
      <c r="Q33" s="14">
        <v>0</v>
      </c>
      <c r="S33" s="4">
        <v>5</v>
      </c>
      <c r="U33" s="15">
        <v>5</v>
      </c>
      <c r="W33" s="18">
        <v>0</v>
      </c>
    </row>
    <row r="34" spans="1:26" x14ac:dyDescent="0.35">
      <c r="E34" s="1" t="s">
        <v>50</v>
      </c>
      <c r="F34" s="3"/>
      <c r="U34" s="1" t="s">
        <v>36</v>
      </c>
    </row>
    <row r="35" spans="1:26" x14ac:dyDescent="0.35">
      <c r="B35" s="1" t="s">
        <v>9</v>
      </c>
      <c r="C35" s="1" t="s">
        <v>33</v>
      </c>
      <c r="D35" s="1" t="s">
        <v>24</v>
      </c>
      <c r="E35" s="35">
        <f t="array" ref="E35:F36">TRANSPOSE(MMULT(AL5:AM6,_xlfn.MUNIT(2)*U35:U36))</f>
        <v>40</v>
      </c>
      <c r="F35" s="36">
        <v>0</v>
      </c>
      <c r="G35" s="35">
        <f>0</f>
        <v>0</v>
      </c>
      <c r="H35" s="35">
        <f>0</f>
        <v>0</v>
      </c>
      <c r="I35" s="35">
        <f>0</f>
        <v>0</v>
      </c>
      <c r="J35" s="35">
        <f>0</f>
        <v>0</v>
      </c>
      <c r="K35" s="35">
        <f>0</f>
        <v>0</v>
      </c>
      <c r="U35" s="15">
        <v>40</v>
      </c>
    </row>
    <row r="36" spans="1:26" x14ac:dyDescent="0.35">
      <c r="B36" s="1" t="s">
        <v>10</v>
      </c>
      <c r="C36" s="1" t="s">
        <v>33</v>
      </c>
      <c r="D36" s="1" t="s">
        <v>25</v>
      </c>
      <c r="E36" s="35">
        <v>10</v>
      </c>
      <c r="F36" s="36">
        <v>30</v>
      </c>
      <c r="G36" s="35">
        <f>0</f>
        <v>0</v>
      </c>
      <c r="H36" s="35">
        <f>0</f>
        <v>0</v>
      </c>
      <c r="I36" s="35">
        <f>0</f>
        <v>0</v>
      </c>
      <c r="J36" s="35">
        <f>0</f>
        <v>0</v>
      </c>
      <c r="K36" s="35">
        <f>0</f>
        <v>0</v>
      </c>
      <c r="U36" s="15">
        <v>40</v>
      </c>
      <c r="Z36" s="1" t="s">
        <v>64</v>
      </c>
    </row>
    <row r="37" spans="1:26" x14ac:dyDescent="0.35">
      <c r="B37" s="1" t="s">
        <v>11</v>
      </c>
      <c r="C37" s="1" t="s">
        <v>33</v>
      </c>
      <c r="D37" s="1" t="s">
        <v>26</v>
      </c>
      <c r="E37" s="37">
        <v>0</v>
      </c>
      <c r="F37" s="38">
        <v>0</v>
      </c>
      <c r="G37" s="37">
        <f t="array" ref="G37:K39">MMULT(Z15:AD17,_xlfn.MUNIT(5)*U29:U33)</f>
        <v>60</v>
      </c>
      <c r="H37" s="37">
        <v>0</v>
      </c>
      <c r="I37" s="37">
        <v>0</v>
      </c>
      <c r="J37" s="37">
        <v>0</v>
      </c>
      <c r="K37" s="37">
        <v>0</v>
      </c>
      <c r="L37" s="10"/>
      <c r="M37" s="10"/>
      <c r="N37" s="10"/>
      <c r="O37" s="10"/>
      <c r="P37" s="10"/>
      <c r="Q37" s="10"/>
      <c r="R37" s="10"/>
      <c r="S37" s="10"/>
      <c r="T37" s="10"/>
      <c r="U37" s="24">
        <v>60</v>
      </c>
      <c r="Z37" s="16">
        <f t="array" ref="Z37:Z39">U37:U39-MMULT(Z15:AD17,U29:U33)</f>
        <v>0</v>
      </c>
    </row>
    <row r="38" spans="1:26" x14ac:dyDescent="0.35">
      <c r="B38" s="1" t="s">
        <v>12</v>
      </c>
      <c r="C38" s="1" t="s">
        <v>33</v>
      </c>
      <c r="D38" s="1" t="s">
        <v>23</v>
      </c>
      <c r="E38" s="35">
        <v>0</v>
      </c>
      <c r="F38" s="36">
        <v>0</v>
      </c>
      <c r="G38" s="35">
        <v>0</v>
      </c>
      <c r="H38" s="35">
        <v>140</v>
      </c>
      <c r="I38" s="35">
        <v>20</v>
      </c>
      <c r="J38" s="35">
        <v>0</v>
      </c>
      <c r="K38" s="35">
        <v>0</v>
      </c>
      <c r="U38" s="15">
        <v>160</v>
      </c>
      <c r="Z38" s="17">
        <v>0</v>
      </c>
    </row>
    <row r="39" spans="1:26" x14ac:dyDescent="0.35">
      <c r="B39" s="1" t="s">
        <v>13</v>
      </c>
      <c r="C39" s="1" t="s">
        <v>34</v>
      </c>
      <c r="D39" s="1" t="s">
        <v>27</v>
      </c>
      <c r="E39" s="35">
        <v>0</v>
      </c>
      <c r="F39" s="36">
        <v>0</v>
      </c>
      <c r="G39" s="35">
        <v>0</v>
      </c>
      <c r="H39" s="35">
        <v>0</v>
      </c>
      <c r="I39" s="35">
        <v>0</v>
      </c>
      <c r="J39" s="35">
        <v>15</v>
      </c>
      <c r="K39" s="35">
        <v>5</v>
      </c>
      <c r="U39" s="15">
        <v>20</v>
      </c>
      <c r="Z39" s="18">
        <v>0</v>
      </c>
    </row>
    <row r="40" spans="1:26" x14ac:dyDescent="0.35">
      <c r="M40" t="s">
        <v>52</v>
      </c>
      <c r="S40" s="1" t="s">
        <v>65</v>
      </c>
    </row>
    <row r="41" spans="1:26" x14ac:dyDescent="0.35">
      <c r="A41" s="1" t="s">
        <v>7</v>
      </c>
      <c r="C41" s="1" t="s">
        <v>34</v>
      </c>
      <c r="D41" s="1" t="s">
        <v>68</v>
      </c>
      <c r="M41" s="14">
        <f t="array" ref="M41:Q41">MMULT(AF19:AJ19,U35:U39*_xlfn.MUNIT(5))</f>
        <v>90</v>
      </c>
      <c r="N41" s="14">
        <v>120</v>
      </c>
      <c r="O41" s="14">
        <v>0</v>
      </c>
      <c r="P41" s="14">
        <v>10</v>
      </c>
      <c r="Q41" s="14">
        <v>0</v>
      </c>
      <c r="S41" s="26">
        <v>1</v>
      </c>
    </row>
    <row r="43" spans="1:26" x14ac:dyDescent="0.35">
      <c r="Q43" s="1">
        <f>SUM(M41:Q41)</f>
        <v>220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hsut_hybrid assumptions</vt:lpstr>
      <vt:lpstr>hsut_hybrid assumptions_rcot</vt:lpstr>
      <vt:lpstr>LCA_hybrid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2024-05-24T16:16:31Z</dcterms:modified>
</cp:coreProperties>
</file>