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drawings/drawing1.xml" ContentType="application/vnd.openxmlformats-officedocument.drawing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mi/Documents/GitHub/pyesm_thesis/tesi_camilla/general/"/>
    </mc:Choice>
  </mc:AlternateContent>
  <xr:revisionPtr revIDLastSave="0" documentId="13_ncr:1_{DE61CAD7-1C74-7242-861D-777C1E2C6398}" xr6:coauthVersionLast="47" xr6:coauthVersionMax="47" xr10:uidLastSave="{00000000-0000-0000-0000-000000000000}"/>
  <bookViews>
    <workbookView xWindow="0" yWindow="500" windowWidth="28800" windowHeight="16300" xr2:uid="{7B02621E-B7BE-C640-8F0D-21B2A43A72CA}"/>
  </bookViews>
  <sheets>
    <sheet name="block_capacity" sheetId="20" r:id="rId1"/>
    <sheet name="peak_moment_extra_need" sheetId="15" r:id="rId2"/>
    <sheet name="multiple_choices" sheetId="17" r:id="rId3"/>
    <sheet name="remove_flows" sheetId="19" r:id="rId4"/>
  </sheets>
  <definedNames>
    <definedName name="OpenSolver_ChosenSolver" localSheetId="0" hidden="1">CBC</definedName>
    <definedName name="OpenSolver_ChosenSolver" localSheetId="2" hidden="1">CBC</definedName>
    <definedName name="OpenSolver_ChosenSolver" localSheetId="1" hidden="1">CBC</definedName>
    <definedName name="OpenSolver_ChosenSolver" localSheetId="3" hidden="1">CBC</definedName>
    <definedName name="OpenSolver_DualsNewSheet" localSheetId="0" hidden="1">0</definedName>
    <definedName name="OpenSolver_DualsNewSheet" localSheetId="2" hidden="1">0</definedName>
    <definedName name="OpenSolver_DualsNewSheet" localSheetId="1" hidden="1">0</definedName>
    <definedName name="OpenSolver_DualsNewSheet" localSheetId="3" hidden="1">0</definedName>
    <definedName name="OpenSolver_LinearityCheck" localSheetId="0" hidden="1">1</definedName>
    <definedName name="OpenSolver_LinearityCheck" localSheetId="2" hidden="1">1</definedName>
    <definedName name="OpenSolver_LinearityCheck" localSheetId="1" hidden="1">1</definedName>
    <definedName name="OpenSolver_LinearityCheck" localSheetId="3" hidden="1">1</definedName>
    <definedName name="OpenSolver_UpdateSensitivity" localSheetId="0" hidden="1">1</definedName>
    <definedName name="OpenSolver_UpdateSensitivity" localSheetId="2" hidden="1">1</definedName>
    <definedName name="OpenSolver_UpdateSensitivity" localSheetId="1" hidden="1">1</definedName>
    <definedName name="OpenSolver_UpdateSensitivity" localSheetId="3" hidden="1">1</definedName>
    <definedName name="solver_adj" localSheetId="0" hidden="1">block_capacity!$BN$10:$BT$19,block_capacity!$U$58:$AR$64,block_capacity!$CD$21,block_capacity!$CO$10:$CU$19,block_capacity!$AT$92:$BL$92</definedName>
    <definedName name="solver_adj" localSheetId="2" hidden="1">multiple_choices!$CC$10:$CI$19,multiple_choices!$AG$60:$BF$66,multiple_choices!$CS$21,multiple_choices!$DD$10:$DJ$19,multiple_choices!$BH$92:$CA$92</definedName>
    <definedName name="solver_adj" localSheetId="1" hidden="1">peak_moment_extra_need!$BW$10:$CC$20,peak_moment_extra_need!$AG$57:$BB$63,peak_moment_extra_need!$CM$22,peak_moment_extra_need!$CX$10:$DD$20,peak_moment_extra_need!$BD$89:$BU$89</definedName>
    <definedName name="solver_adj" localSheetId="3" hidden="1">remove_flows!$BN$10:$BT$19,remove_flows!$U$58:$AR$64,remove_flows!$CD$21,remove_flows!$CO$10:$CU$19,remove_flows!$AT$90:$BL$90</definedName>
    <definedName name="solver_cvg" localSheetId="0" hidden="1">0.0001</definedName>
    <definedName name="solver_cvg" localSheetId="2" hidden="1">0.0001</definedName>
    <definedName name="solver_cvg" localSheetId="1" hidden="1">0.0001</definedName>
    <definedName name="solver_cvg" localSheetId="3" hidden="1">0.0001</definedName>
    <definedName name="solver_drv" localSheetId="0" hidden="1">1</definedName>
    <definedName name="solver_drv" localSheetId="2" hidden="1">1</definedName>
    <definedName name="solver_drv" localSheetId="1" hidden="1">1</definedName>
    <definedName name="solver_drv" localSheetId="3" hidden="1">1</definedName>
    <definedName name="solver_eng" localSheetId="0" hidden="1">2</definedName>
    <definedName name="solver_eng" localSheetId="2" hidden="1">2</definedName>
    <definedName name="solver_eng" localSheetId="1" hidden="1">2</definedName>
    <definedName name="solver_eng" localSheetId="3" hidden="1">2</definedName>
    <definedName name="solver_est" localSheetId="0" hidden="1">1</definedName>
    <definedName name="solver_est" localSheetId="2" hidden="1">1</definedName>
    <definedName name="solver_est" localSheetId="1" hidden="1">1</definedName>
    <definedName name="solver_est" localSheetId="3" hidden="1">1</definedName>
    <definedName name="solver_itr" localSheetId="0" hidden="1">2147483647</definedName>
    <definedName name="solver_itr" localSheetId="2" hidden="1">2147483647</definedName>
    <definedName name="solver_itr" localSheetId="1" hidden="1">2147483647</definedName>
    <definedName name="solver_itr" localSheetId="3" hidden="1">2147483647</definedName>
    <definedName name="solver_lhs1" localSheetId="0" hidden="1">block_capacity!$U$58:$W$64</definedName>
    <definedName name="solver_lhs1" localSheetId="2" hidden="1">multiple_choices!$AG$60:$AI$66</definedName>
    <definedName name="solver_lhs1" localSheetId="1" hidden="1">peak_moment_extra_need!$AG$57:$AI$63</definedName>
    <definedName name="solver_lhs1" localSheetId="3" hidden="1">remove_flows!$U$58:$W$64</definedName>
    <definedName name="solver_lhs10" localSheetId="0" hidden="1">block_capacity!$CO$42:$CR$42</definedName>
    <definedName name="solver_lhs10" localSheetId="2" hidden="1">multiple_choices!$DD$43:$DG$43</definedName>
    <definedName name="solver_lhs10" localSheetId="1" hidden="1">peak_moment_extra_need!$CX$41:$DA$41</definedName>
    <definedName name="solver_lhs10" localSheetId="3" hidden="1">remove_flows!$CO$42:$CR$42</definedName>
    <definedName name="solver_lhs11" localSheetId="0" hidden="1">block_capacity!$CO$46:$CU$48</definedName>
    <definedName name="solver_lhs11" localSheetId="2" hidden="1">multiple_choices!$DD$48:$DJ$50</definedName>
    <definedName name="solver_lhs11" localSheetId="1" hidden="1">peak_moment_extra_need!$CX$45:$DD$47</definedName>
    <definedName name="solver_lhs11" localSheetId="3" hidden="1">remove_flows!$CO$46:$CU$48</definedName>
    <definedName name="solver_lhs12" localSheetId="0" hidden="1">block_capacity!$CO$50:$CT$51</definedName>
    <definedName name="solver_lhs12" localSheetId="2" hidden="1">multiple_choices!$DD$52:$DI$53</definedName>
    <definedName name="solver_lhs12" localSheetId="1" hidden="1">peak_moment_extra_need!$CX$49:$DC$50</definedName>
    <definedName name="solver_lhs12" localSheetId="3" hidden="1">remove_flows!$CO$50:$CT$51</definedName>
    <definedName name="solver_lhs13" localSheetId="0" hidden="1">block_capacity!$CO$53:$CT$54</definedName>
    <definedName name="solver_lhs13" localSheetId="2" hidden="1">multiple_choices!$DD$55:$DI$56</definedName>
    <definedName name="solver_lhs13" localSheetId="1" hidden="1">peak_moment_extra_need!$CX$52:$DC$53</definedName>
    <definedName name="solver_lhs13" localSheetId="3" hidden="1">remove_flows!$CO$53:$CT$54</definedName>
    <definedName name="solver_lhs14" localSheetId="0" hidden="1">block_capacity!$CO$56:$CU$57</definedName>
    <definedName name="solver_lhs14" localSheetId="2" hidden="1">multiple_choices!$DD$58:$DJ$59</definedName>
    <definedName name="solver_lhs14" localSheetId="1" hidden="1">peak_moment_extra_need!$CX$55:$DD$56</definedName>
    <definedName name="solver_lhs14" localSheetId="3" hidden="1">remove_flows!$CO$56:$CU$57</definedName>
    <definedName name="solver_lhs15" localSheetId="0" hidden="1">block_capacity!$CO$59:$CU$60</definedName>
    <definedName name="solver_lhs15" localSheetId="2" hidden="1">multiple_choices!$DD$61:$DJ$62</definedName>
    <definedName name="solver_lhs15" localSheetId="1" hidden="1">peak_moment_extra_need!$CX$58:$DD$59</definedName>
    <definedName name="solver_lhs15" localSheetId="3" hidden="1">remove_flows!$CO$59:$CU$60</definedName>
    <definedName name="solver_lhs16" localSheetId="0" hidden="1">block_capacity!$CO$62:$CT$62</definedName>
    <definedName name="solver_lhs16" localSheetId="2" hidden="1">multiple_choices!$DD$64:$DI$64</definedName>
    <definedName name="solver_lhs16" localSheetId="1" hidden="1">peak_moment_extra_need!$CX$61:$DC$61</definedName>
    <definedName name="solver_lhs16" localSheetId="3" hidden="1">remove_flows!$CO$62:$CT$62</definedName>
    <definedName name="solver_lhs17" localSheetId="0" hidden="1">block_capacity!$CO$64:$CT$64</definedName>
    <definedName name="solver_lhs17" localSheetId="2" hidden="1">multiple_choices!$DD$66:$DI$66</definedName>
    <definedName name="solver_lhs17" localSheetId="1" hidden="1">peak_moment_extra_need!$CX$63:$DC$63</definedName>
    <definedName name="solver_lhs17" localSheetId="3" hidden="1">remove_flows!$CO$64:$CT$64</definedName>
    <definedName name="solver_lhs18" localSheetId="0" hidden="1">block_capacity!$CO$67:$CU$68</definedName>
    <definedName name="solver_lhs18" localSheetId="2" hidden="1">multiple_choices!$DD$69:$DJ$70</definedName>
    <definedName name="solver_lhs18" localSheetId="3" hidden="1">remove_flows!$CO$67:$CU$68</definedName>
    <definedName name="solver_lhs2" localSheetId="0" hidden="1">block_capacity!$Y$58:$AB$64</definedName>
    <definedName name="solver_lhs2" localSheetId="2" hidden="1">multiple_choices!$AK$60:$AN$66</definedName>
    <definedName name="solver_lhs2" localSheetId="1" hidden="1">peak_moment_extra_need!$AK$57:$AM$63</definedName>
    <definedName name="solver_lhs2" localSheetId="3" hidden="1">remove_flows!$Y$58:$AB$64</definedName>
    <definedName name="solver_lhs3" localSheetId="0" hidden="1">block_capacity!$AD$58:$AR$64</definedName>
    <definedName name="solver_lhs3" localSheetId="2" hidden="1">multiple_choices!$AP$60:$BF$66</definedName>
    <definedName name="solver_lhs3" localSheetId="1" hidden="1">peak_moment_extra_need!$AO$57:$BB$63</definedName>
    <definedName name="solver_lhs3" localSheetId="3" hidden="1">remove_flows!$AD$58:$AR$64</definedName>
    <definedName name="solver_lhs4" localSheetId="0" hidden="1">block_capacity!$AT$92:$BL$92</definedName>
    <definedName name="solver_lhs4" localSheetId="2" hidden="1">multiple_choices!$BH$92:$CA$92</definedName>
    <definedName name="solver_lhs4" localSheetId="1" hidden="1">peak_moment_extra_need!$BD$89:$BU$89</definedName>
    <definedName name="solver_lhs4" localSheetId="3" hidden="1">remove_flows!$AT$90:$BL$90</definedName>
    <definedName name="solver_lhs5" localSheetId="0" hidden="1">block_capacity!$CD$21</definedName>
    <definedName name="solver_lhs5" localSheetId="2" hidden="1">multiple_choices!$CS$21</definedName>
    <definedName name="solver_lhs5" localSheetId="1" hidden="1">peak_moment_extra_need!$CM$22</definedName>
    <definedName name="solver_lhs5" localSheetId="3" hidden="1">remove_flows!$CD$21</definedName>
    <definedName name="solver_lhs6" localSheetId="0" hidden="1">block_capacity!$CG$10:$CM$19</definedName>
    <definedName name="solver_lhs6" localSheetId="2" hidden="1">multiple_choices!$CV$10:$DB$19</definedName>
    <definedName name="solver_lhs6" localSheetId="1" hidden="1">peak_moment_extra_need!$CP$10:$CV$20</definedName>
    <definedName name="solver_lhs6" localSheetId="3" hidden="1">remove_flows!$CG$10:$CM$19</definedName>
    <definedName name="solver_lhs7" localSheetId="0" hidden="1">block_capacity!$CG$21:$CM$30</definedName>
    <definedName name="solver_lhs7" localSheetId="2" hidden="1">multiple_choices!$CV$21:$DB$30</definedName>
    <definedName name="solver_lhs7" localSheetId="1" hidden="1">peak_moment_extra_need!$CP$22:$CV$32</definedName>
    <definedName name="solver_lhs7" localSheetId="3" hidden="1">remove_flows!$CG$21:$CM$30</definedName>
    <definedName name="solver_lhs8" localSheetId="0" hidden="1">block_capacity!$CO$10:$CU$19</definedName>
    <definedName name="solver_lhs8" localSheetId="2" hidden="1">multiple_choices!$DD$10:$DJ$19</definedName>
    <definedName name="solver_lhs8" localSheetId="1" hidden="1">peak_moment_extra_need!$CX$10:$DD$20</definedName>
    <definedName name="solver_lhs8" localSheetId="3" hidden="1">remove_flows!$CO$10:$CU$19</definedName>
    <definedName name="solver_lhs9" localSheetId="0" hidden="1">block_capacity!$CO$21:$CU$38</definedName>
    <definedName name="solver_lhs9" localSheetId="2" hidden="1">multiple_choices!$DD$21:$DJ$38</definedName>
    <definedName name="solver_lhs9" localSheetId="1" hidden="1">peak_moment_extra_need!$CX$22:$DD$37</definedName>
    <definedName name="solver_lhs9" localSheetId="3" hidden="1">remove_flows!$CO$21:$CU$38</definedName>
    <definedName name="solver_lin" localSheetId="0" hidden="1">1</definedName>
    <definedName name="solver_lin" localSheetId="2" hidden="1">1</definedName>
    <definedName name="solver_lin" localSheetId="1" hidden="1">1</definedName>
    <definedName name="solver_lin" localSheetId="3" hidden="1">1</definedName>
    <definedName name="solver_neg" localSheetId="0" hidden="1">1</definedName>
    <definedName name="solver_neg" localSheetId="2" hidden="1">1</definedName>
    <definedName name="solver_neg" localSheetId="1" hidden="1">1</definedName>
    <definedName name="solver_neg" localSheetId="3" hidden="1">1</definedName>
    <definedName name="solver_num" localSheetId="0" hidden="1">18</definedName>
    <definedName name="solver_num" localSheetId="2" hidden="1">18</definedName>
    <definedName name="solver_num" localSheetId="1" hidden="1">17</definedName>
    <definedName name="solver_num" localSheetId="3" hidden="1">18</definedName>
    <definedName name="solver_nwt" localSheetId="0" hidden="1">1</definedName>
    <definedName name="solver_nwt" localSheetId="2" hidden="1">1</definedName>
    <definedName name="solver_nwt" localSheetId="1" hidden="1">1</definedName>
    <definedName name="solver_nwt" localSheetId="3" hidden="1">1</definedName>
    <definedName name="solver_opt" localSheetId="0" hidden="1">block_capacity!$L$11</definedName>
    <definedName name="solver_opt" localSheetId="2" hidden="1">multiple_choices!$AI$22</definedName>
    <definedName name="solver_opt" localSheetId="1" hidden="1">peak_moment_extra_need!$AI$23</definedName>
    <definedName name="solver_opt" localSheetId="3" hidden="1">remove_flows!$L$11</definedName>
    <definedName name="solver_rel1" localSheetId="0" hidden="1">3</definedName>
    <definedName name="solver_rel1" localSheetId="2" hidden="1">3</definedName>
    <definedName name="solver_rel1" localSheetId="1" hidden="1">3</definedName>
    <definedName name="solver_rel1" localSheetId="3" hidden="1">3</definedName>
    <definedName name="solver_rel10" localSheetId="0" hidden="1">2</definedName>
    <definedName name="solver_rel10" localSheetId="2" hidden="1">2</definedName>
    <definedName name="solver_rel10" localSheetId="1" hidden="1">2</definedName>
    <definedName name="solver_rel10" localSheetId="3" hidden="1">2</definedName>
    <definedName name="solver_rel11" localSheetId="0" hidden="1">3</definedName>
    <definedName name="solver_rel11" localSheetId="2" hidden="1">3</definedName>
    <definedName name="solver_rel11" localSheetId="1" hidden="1">3</definedName>
    <definedName name="solver_rel11" localSheetId="3" hidden="1">3</definedName>
    <definedName name="solver_rel12" localSheetId="0" hidden="1">3</definedName>
    <definedName name="solver_rel12" localSheetId="2" hidden="1">3</definedName>
    <definedName name="solver_rel12" localSheetId="1" hidden="1">3</definedName>
    <definedName name="solver_rel12" localSheetId="3" hidden="1">3</definedName>
    <definedName name="solver_rel13" localSheetId="0" hidden="1">3</definedName>
    <definedName name="solver_rel13" localSheetId="2" hidden="1">3</definedName>
    <definedName name="solver_rel13" localSheetId="1" hidden="1">3</definedName>
    <definedName name="solver_rel13" localSheetId="3" hidden="1">3</definedName>
    <definedName name="solver_rel14" localSheetId="0" hidden="1">3</definedName>
    <definedName name="solver_rel14" localSheetId="2" hidden="1">3</definedName>
    <definedName name="solver_rel14" localSheetId="1" hidden="1">3</definedName>
    <definedName name="solver_rel14" localSheetId="3" hidden="1">3</definedName>
    <definedName name="solver_rel15" localSheetId="0" hidden="1">3</definedName>
    <definedName name="solver_rel15" localSheetId="2" hidden="1">3</definedName>
    <definedName name="solver_rel15" localSheetId="1" hidden="1">3</definedName>
    <definedName name="solver_rel15" localSheetId="3" hidden="1">3</definedName>
    <definedName name="solver_rel16" localSheetId="0" hidden="1">3</definedName>
    <definedName name="solver_rel16" localSheetId="2" hidden="1">3</definedName>
    <definedName name="solver_rel16" localSheetId="1" hidden="1">3</definedName>
    <definedName name="solver_rel16" localSheetId="3" hidden="1">3</definedName>
    <definedName name="solver_rel17" localSheetId="0" hidden="1">3</definedName>
    <definedName name="solver_rel17" localSheetId="2" hidden="1">3</definedName>
    <definedName name="solver_rel17" localSheetId="1" hidden="1">3</definedName>
    <definedName name="solver_rel17" localSheetId="3" hidden="1">3</definedName>
    <definedName name="solver_rel18" localSheetId="0" hidden="1">3</definedName>
    <definedName name="solver_rel18" localSheetId="2" hidden="1">3</definedName>
    <definedName name="solver_rel18" localSheetId="3" hidden="1">3</definedName>
    <definedName name="solver_rel2" localSheetId="0" hidden="1">3</definedName>
    <definedName name="solver_rel2" localSheetId="2" hidden="1">3</definedName>
    <definedName name="solver_rel2" localSheetId="1" hidden="1">3</definedName>
    <definedName name="solver_rel2" localSheetId="3" hidden="1">3</definedName>
    <definedName name="solver_rel3" localSheetId="0" hidden="1">3</definedName>
    <definedName name="solver_rel3" localSheetId="2" hidden="1">3</definedName>
    <definedName name="solver_rel3" localSheetId="1" hidden="1">3</definedName>
    <definedName name="solver_rel3" localSheetId="3" hidden="1">3</definedName>
    <definedName name="solver_rel4" localSheetId="0" hidden="1">4</definedName>
    <definedName name="solver_rel4" localSheetId="2" hidden="1">3</definedName>
    <definedName name="solver_rel4" localSheetId="1" hidden="1">3</definedName>
    <definedName name="solver_rel4" localSheetId="3" hidden="1">3</definedName>
    <definedName name="solver_rel5" localSheetId="0" hidden="1">5</definedName>
    <definedName name="solver_rel5" localSheetId="2" hidden="1">5</definedName>
    <definedName name="solver_rel5" localSheetId="1" hidden="1">5</definedName>
    <definedName name="solver_rel5" localSheetId="3" hidden="1">5</definedName>
    <definedName name="solver_rel6" localSheetId="0" hidden="1">2</definedName>
    <definedName name="solver_rel6" localSheetId="2" hidden="1">2</definedName>
    <definedName name="solver_rel6" localSheetId="1" hidden="1">2</definedName>
    <definedName name="solver_rel6" localSheetId="3" hidden="1">2</definedName>
    <definedName name="solver_rel7" localSheetId="0" hidden="1">2</definedName>
    <definedName name="solver_rel7" localSheetId="2" hidden="1">2</definedName>
    <definedName name="solver_rel7" localSheetId="1" hidden="1">2</definedName>
    <definedName name="solver_rel7" localSheetId="3" hidden="1">2</definedName>
    <definedName name="solver_rel8" localSheetId="0" hidden="1">3</definedName>
    <definedName name="solver_rel8" localSheetId="2" hidden="1">3</definedName>
    <definedName name="solver_rel8" localSheetId="1" hidden="1">3</definedName>
    <definedName name="solver_rel8" localSheetId="3" hidden="1">3</definedName>
    <definedName name="solver_rel9" localSheetId="0" hidden="1">3</definedName>
    <definedName name="solver_rel9" localSheetId="2" hidden="1">3</definedName>
    <definedName name="solver_rel9" localSheetId="1" hidden="1">3</definedName>
    <definedName name="solver_rel9" localSheetId="3" hidden="1">3</definedName>
    <definedName name="solver_rhs1" localSheetId="0" hidden="1">0</definedName>
    <definedName name="solver_rhs1" localSheetId="2" hidden="1">0</definedName>
    <definedName name="solver_rhs1" localSheetId="1" hidden="1">0</definedName>
    <definedName name="solver_rhs1" localSheetId="3" hidden="1">0</definedName>
    <definedName name="solver_rhs10" localSheetId="0" hidden="1">0</definedName>
    <definedName name="solver_rhs10" localSheetId="2" hidden="1">0</definedName>
    <definedName name="solver_rhs10" localSheetId="1" hidden="1">0</definedName>
    <definedName name="solver_rhs10" localSheetId="3" hidden="1">0</definedName>
    <definedName name="solver_rhs11" localSheetId="0" hidden="1">0</definedName>
    <definedName name="solver_rhs11" localSheetId="2" hidden="1">0</definedName>
    <definedName name="solver_rhs11" localSheetId="1" hidden="1">0</definedName>
    <definedName name="solver_rhs11" localSheetId="3" hidden="1">0</definedName>
    <definedName name="solver_rhs12" localSheetId="0" hidden="1">0</definedName>
    <definedName name="solver_rhs12" localSheetId="2" hidden="1">0</definedName>
    <definedName name="solver_rhs12" localSheetId="1" hidden="1">0</definedName>
    <definedName name="solver_rhs12" localSheetId="3" hidden="1">0</definedName>
    <definedName name="solver_rhs13" localSheetId="0" hidden="1">0</definedName>
    <definedName name="solver_rhs13" localSheetId="2" hidden="1">0</definedName>
    <definedName name="solver_rhs13" localSheetId="1" hidden="1">0</definedName>
    <definedName name="solver_rhs13" localSheetId="3" hidden="1">0</definedName>
    <definedName name="solver_rhs14" localSheetId="0" hidden="1">0</definedName>
    <definedName name="solver_rhs14" localSheetId="2" hidden="1">0</definedName>
    <definedName name="solver_rhs14" localSheetId="1" hidden="1">0</definedName>
    <definedName name="solver_rhs14" localSheetId="3" hidden="1">0</definedName>
    <definedName name="solver_rhs15" localSheetId="0" hidden="1">0</definedName>
    <definedName name="solver_rhs15" localSheetId="2" hidden="1">0</definedName>
    <definedName name="solver_rhs15" localSheetId="1" hidden="1">0</definedName>
    <definedName name="solver_rhs15" localSheetId="3" hidden="1">0</definedName>
    <definedName name="solver_rhs16" localSheetId="0" hidden="1">0</definedName>
    <definedName name="solver_rhs16" localSheetId="2" hidden="1">0</definedName>
    <definedName name="solver_rhs16" localSheetId="1" hidden="1">0</definedName>
    <definedName name="solver_rhs16" localSheetId="3" hidden="1">0</definedName>
    <definedName name="solver_rhs17" localSheetId="0" hidden="1">0</definedName>
    <definedName name="solver_rhs17" localSheetId="2" hidden="1">0</definedName>
    <definedName name="solver_rhs17" localSheetId="1" hidden="1">0</definedName>
    <definedName name="solver_rhs17" localSheetId="3" hidden="1">0</definedName>
    <definedName name="solver_rhs18" localSheetId="0" hidden="1">0</definedName>
    <definedName name="solver_rhs18" localSheetId="2" hidden="1">0</definedName>
    <definedName name="solver_rhs18" localSheetId="3" hidden="1">0</definedName>
    <definedName name="solver_rhs2" localSheetId="0" hidden="1">0</definedName>
    <definedName name="solver_rhs2" localSheetId="2" hidden="1">0</definedName>
    <definedName name="solver_rhs2" localSheetId="1" hidden="1">0</definedName>
    <definedName name="solver_rhs2" localSheetId="3" hidden="1">0</definedName>
    <definedName name="solver_rhs3" localSheetId="0" hidden="1">0</definedName>
    <definedName name="solver_rhs3" localSheetId="2" hidden="1">0</definedName>
    <definedName name="solver_rhs3" localSheetId="1" hidden="1">0</definedName>
    <definedName name="solver_rhs3" localSheetId="3" hidden="1">0</definedName>
    <definedName name="solver_rhs4" localSheetId="0" hidden="1">integer</definedName>
    <definedName name="solver_rhs4" localSheetId="2" hidden="1">0</definedName>
    <definedName name="solver_rhs4" localSheetId="1" hidden="1">0</definedName>
    <definedName name="solver_rhs4" localSheetId="3" hidden="1">0</definedName>
    <definedName name="solver_rhs5" localSheetId="0" hidden="1">binary</definedName>
    <definedName name="solver_rhs5" localSheetId="2" hidden="1">binary</definedName>
    <definedName name="solver_rhs5" localSheetId="1" hidden="1">binary</definedName>
    <definedName name="solver_rhs5" localSheetId="3" hidden="1">binary</definedName>
    <definedName name="solver_rhs6" localSheetId="0" hidden="1">0</definedName>
    <definedName name="solver_rhs6" localSheetId="2" hidden="1">0</definedName>
    <definedName name="solver_rhs6" localSheetId="1" hidden="1">0</definedName>
    <definedName name="solver_rhs6" localSheetId="3" hidden="1">0</definedName>
    <definedName name="solver_rhs7" localSheetId="0" hidden="1">0</definedName>
    <definedName name="solver_rhs7" localSheetId="2" hidden="1">0</definedName>
    <definedName name="solver_rhs7" localSheetId="1" hidden="1">0</definedName>
    <definedName name="solver_rhs7" localSheetId="3" hidden="1">0</definedName>
    <definedName name="solver_rhs8" localSheetId="0" hidden="1">0</definedName>
    <definedName name="solver_rhs8" localSheetId="2" hidden="1">0</definedName>
    <definedName name="solver_rhs8" localSheetId="1" hidden="1">0</definedName>
    <definedName name="solver_rhs8" localSheetId="3" hidden="1">0</definedName>
    <definedName name="solver_rhs9" localSheetId="0" hidden="1">0</definedName>
    <definedName name="solver_rhs9" localSheetId="2" hidden="1">0</definedName>
    <definedName name="solver_rhs9" localSheetId="1" hidden="1">0</definedName>
    <definedName name="solver_rhs9" localSheetId="3" hidden="1">0</definedName>
    <definedName name="solver_rlx" localSheetId="0" hidden="1">2</definedName>
    <definedName name="solver_rlx" localSheetId="2" hidden="1">2</definedName>
    <definedName name="solver_rlx" localSheetId="1" hidden="1">2</definedName>
    <definedName name="solver_rlx" localSheetId="3" hidden="1">2</definedName>
    <definedName name="solver_scl" localSheetId="0" hidden="1">2</definedName>
    <definedName name="solver_scl" localSheetId="2" hidden="1">2</definedName>
    <definedName name="solver_scl" localSheetId="1" hidden="1">2</definedName>
    <definedName name="solver_scl" localSheetId="3" hidden="1">2</definedName>
    <definedName name="solver_sho" localSheetId="0" hidden="1">0</definedName>
    <definedName name="solver_sho" localSheetId="2" hidden="1">0</definedName>
    <definedName name="solver_sho" localSheetId="1" hidden="1">0</definedName>
    <definedName name="solver_sho" localSheetId="3" hidden="1">0</definedName>
    <definedName name="solver_tim" localSheetId="0" hidden="1">2147483647</definedName>
    <definedName name="solver_tim" localSheetId="2" hidden="1">2147483647</definedName>
    <definedName name="solver_tim" localSheetId="1" hidden="1">2147483647</definedName>
    <definedName name="solver_tim" localSheetId="3" hidden="1">2147483647</definedName>
    <definedName name="solver_tol" localSheetId="0" hidden="1">0.05</definedName>
    <definedName name="solver_tol" localSheetId="2" hidden="1">0.05</definedName>
    <definedName name="solver_tol" localSheetId="1" hidden="1">0.05</definedName>
    <definedName name="solver_tol" localSheetId="3" hidden="1">0.05</definedName>
    <definedName name="solver_typ" localSheetId="0" hidden="1">2</definedName>
    <definedName name="solver_typ" localSheetId="2" hidden="1">2</definedName>
    <definedName name="solver_typ" localSheetId="1" hidden="1">2</definedName>
    <definedName name="solver_typ" localSheetId="3" hidden="1">2</definedName>
    <definedName name="solver_val" localSheetId="0" hidden="1">0</definedName>
    <definedName name="solver_val" localSheetId="2" hidden="1">0</definedName>
    <definedName name="solver_val" localSheetId="1" hidden="1">0</definedName>
    <definedName name="solver_val" localSheetId="3" hidden="1">0</definedName>
    <definedName name="solver_ver" localSheetId="0" hidden="1">2</definedName>
    <definedName name="solver_ver" localSheetId="2" hidden="1">2</definedName>
    <definedName name="solver_ver" localSheetId="1" hidden="1">2</definedName>
    <definedName name="solver_ver" localSheetId="3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V48" i="20" l="1"/>
  <c r="AT96" i="20" a="1"/>
  <c r="AT96" i="20" s="1"/>
  <c r="AT104" i="20" s="1" a="1"/>
  <c r="AT104" i="20" s="1"/>
  <c r="AT94" i="20" a="1"/>
  <c r="AT94" i="20" s="1"/>
  <c r="K11" i="20" l="1" a="1"/>
  <c r="K11" i="20" s="1"/>
  <c r="AT82" i="20" l="1" a="1"/>
  <c r="AT82" i="20" s="1"/>
  <c r="L76" i="20" a="1"/>
  <c r="L76" i="20" s="1"/>
  <c r="J72" i="20"/>
  <c r="U66" i="20" a="1"/>
  <c r="U66" i="20" s="1"/>
  <c r="BZ63" i="20"/>
  <c r="BY63" i="20"/>
  <c r="BX63" i="20"/>
  <c r="BY62" i="20"/>
  <c r="BX62" i="20"/>
  <c r="BX61" i="20"/>
  <c r="BW60" i="20"/>
  <c r="BW61" i="20" s="1"/>
  <c r="BW62" i="20" s="1"/>
  <c r="BW63" i="20" s="1"/>
  <c r="BV60" i="20"/>
  <c r="BV61" i="20" s="1"/>
  <c r="BV62" i="20" s="1"/>
  <c r="BV63" i="20" s="1"/>
  <c r="BV59" i="20"/>
  <c r="BP51" i="20"/>
  <c r="BP52" i="20" s="1"/>
  <c r="BP53" i="20" s="1"/>
  <c r="BP54" i="20" s="1"/>
  <c r="BP55" i="20" s="1"/>
  <c r="BH47" i="20"/>
  <c r="CO46" i="20" a="1"/>
  <c r="CO46" i="20" s="1"/>
  <c r="CO42" i="20" a="1"/>
  <c r="CO42" i="20" s="1"/>
  <c r="CG21" i="20" a="1"/>
  <c r="CG21" i="20" s="1"/>
  <c r="AB15" i="20"/>
  <c r="CE10" i="20" a="1"/>
  <c r="CE10" i="20" s="1"/>
  <c r="CG21" i="19" a="1"/>
  <c r="CG21" i="19" s="1"/>
  <c r="U66" i="19" a="1"/>
  <c r="U66" i="19" s="1"/>
  <c r="AT92" i="19" a="1"/>
  <c r="AT92" i="19" s="1"/>
  <c r="AT74" i="19" s="1" a="1"/>
  <c r="AT74" i="19" s="1"/>
  <c r="AT82" i="19" a="1"/>
  <c r="AT82" i="19" s="1"/>
  <c r="J72" i="19"/>
  <c r="L76" i="19" s="1" a="1"/>
  <c r="L76" i="19" s="1"/>
  <c r="BZ63" i="19"/>
  <c r="BY62" i="19"/>
  <c r="BY63" i="19" s="1"/>
  <c r="BX61" i="19"/>
  <c r="BX62" i="19" s="1"/>
  <c r="BX63" i="19" s="1"/>
  <c r="BW60" i="19"/>
  <c r="BW61" i="19" s="1"/>
  <c r="BW62" i="19" s="1"/>
  <c r="BW63" i="19" s="1"/>
  <c r="BV59" i="19"/>
  <c r="BV60" i="19" s="1"/>
  <c r="BV61" i="19" s="1"/>
  <c r="BV62" i="19" s="1"/>
  <c r="BV63" i="19" s="1"/>
  <c r="BP51" i="19"/>
  <c r="BP52" i="19" s="1"/>
  <c r="BP53" i="19" s="1"/>
  <c r="BP54" i="19" s="1"/>
  <c r="BP55" i="19" s="1"/>
  <c r="BH47" i="19"/>
  <c r="K11" i="19" s="1" a="1"/>
  <c r="K11" i="19" s="1"/>
  <c r="CO46" i="19" a="1"/>
  <c r="CO46" i="19" s="1"/>
  <c r="CO42" i="19" a="1"/>
  <c r="CO42" i="19" s="1"/>
  <c r="AB15" i="19"/>
  <c r="CE10" i="19" a="1"/>
  <c r="CE10" i="19" s="1"/>
  <c r="AG68" i="17" a="1"/>
  <c r="AG68" i="17" s="1"/>
  <c r="BH84" i="17" a="1"/>
  <c r="BH84" i="17" s="1"/>
  <c r="CG10" i="20" l="1" a="1"/>
  <c r="CG10" i="20" s="1"/>
  <c r="J11" i="20"/>
  <c r="L11" i="20" s="1"/>
  <c r="U92" i="20" a="1"/>
  <c r="AT74" i="20" a="1"/>
  <c r="AT74" i="20" s="1"/>
  <c r="CO21" i="20" s="1" a="1"/>
  <c r="CO21" i="20" s="1"/>
  <c r="AT66" i="20" a="1"/>
  <c r="AT66" i="20" s="1"/>
  <c r="AX66" i="20" a="1"/>
  <c r="BB66" i="20" a="1"/>
  <c r="AV66" i="20" a="1"/>
  <c r="AV66" i="20" s="1"/>
  <c r="AZ66" i="20" a="1"/>
  <c r="BF66" i="20" a="1"/>
  <c r="CG10" i="19" a="1"/>
  <c r="CG10" i="19" s="1"/>
  <c r="BB66" i="19" a="1"/>
  <c r="BB66" i="19" s="1"/>
  <c r="CO59" i="19" s="1" a="1"/>
  <c r="CO59" i="19" s="1"/>
  <c r="AT66" i="19" a="1"/>
  <c r="AT66" i="19" s="1"/>
  <c r="AX66" i="19" a="1"/>
  <c r="AX66" i="19" s="1"/>
  <c r="BK50" i="19" s="1" a="1"/>
  <c r="BK50" i="19" s="1"/>
  <c r="J11" i="19"/>
  <c r="L11" i="19" s="1"/>
  <c r="CO21" i="19" a="1"/>
  <c r="CO21" i="19" s="1"/>
  <c r="U92" i="19" a="1"/>
  <c r="AV66" i="19" a="1"/>
  <c r="AV66" i="19" s="1"/>
  <c r="AZ66" i="19" a="1"/>
  <c r="BF66" i="19" a="1"/>
  <c r="CV21" i="17" a="1"/>
  <c r="CV21" i="17" s="1"/>
  <c r="BH94" i="17" a="1"/>
  <c r="K72" i="17"/>
  <c r="M76" i="17" s="1" a="1"/>
  <c r="M76" i="17" s="1"/>
  <c r="CO65" i="17"/>
  <c r="CN64" i="17"/>
  <c r="CN65" i="17" s="1"/>
  <c r="CM63" i="17"/>
  <c r="CM64" i="17" s="1"/>
  <c r="CM65" i="17" s="1"/>
  <c r="CL62" i="17"/>
  <c r="CL63" i="17" s="1"/>
  <c r="CL64" i="17" s="1"/>
  <c r="CL65" i="17" s="1"/>
  <c r="CK61" i="17"/>
  <c r="CK62" i="17" s="1"/>
  <c r="CK63" i="17" s="1"/>
  <c r="CK64" i="17" s="1"/>
  <c r="CK65" i="17" s="1"/>
  <c r="J60" i="17" a="1"/>
  <c r="J60" i="17" s="1"/>
  <c r="CE53" i="17"/>
  <c r="CE54" i="17" s="1"/>
  <c r="CE55" i="17" s="1"/>
  <c r="CE56" i="17" s="1"/>
  <c r="CE57" i="17" s="1"/>
  <c r="BV49" i="17"/>
  <c r="AH22" i="17" s="1" a="1"/>
  <c r="AH22" i="17" s="1"/>
  <c r="DD48" i="17" a="1"/>
  <c r="DD48" i="17" s="1"/>
  <c r="DD43" i="17" a="1"/>
  <c r="DD43" i="17" s="1"/>
  <c r="AN15" i="17"/>
  <c r="CT10" i="17" a="1"/>
  <c r="CT10" i="17" s="1"/>
  <c r="BB66" i="20" l="1"/>
  <c r="CO59" i="20" s="1" a="1"/>
  <c r="CO59" i="20" s="1"/>
  <c r="CO60" i="20" a="1"/>
  <c r="CO60" i="20" s="1"/>
  <c r="BL58" i="20" a="1"/>
  <c r="BL58" i="20" s="1"/>
  <c r="BF66" i="20"/>
  <c r="BL50" i="20" a="1"/>
  <c r="BL50" i="20" s="1"/>
  <c r="AX66" i="20"/>
  <c r="BK50" i="20" s="1" a="1"/>
  <c r="BK50" i="20" s="1"/>
  <c r="AZ66" i="20"/>
  <c r="CO56" i="20" s="1" a="1"/>
  <c r="CO56" i="20" s="1"/>
  <c r="CO57" i="20" a="1"/>
  <c r="CO57" i="20" s="1"/>
  <c r="U92" i="20"/>
  <c r="Y82" i="20" a="1"/>
  <c r="Y82" i="20" s="1"/>
  <c r="CO67" i="20" s="1" a="1"/>
  <c r="CO67" i="20" s="1"/>
  <c r="CO60" i="19" a="1"/>
  <c r="CO60" i="19" s="1"/>
  <c r="BL50" i="19" a="1"/>
  <c r="BL50" i="19" s="1"/>
  <c r="CO53" i="19" s="1" a="1"/>
  <c r="CO53" i="19" s="1"/>
  <c r="BL58" i="19" a="1"/>
  <c r="BL58" i="19" s="1"/>
  <c r="BF66" i="19"/>
  <c r="U92" i="19"/>
  <c r="Y82" i="19" a="1"/>
  <c r="Y82" i="19" s="1"/>
  <c r="CO67" i="19" s="1" a="1"/>
  <c r="CO67" i="19" s="1"/>
  <c r="CO57" i="19" a="1"/>
  <c r="CO57" i="19" s="1"/>
  <c r="AZ66" i="19"/>
  <c r="CO56" i="19" s="1" a="1"/>
  <c r="CO56" i="19" s="1"/>
  <c r="BH94" i="17"/>
  <c r="BH76" i="17" s="1" a="1"/>
  <c r="BH76" i="17" s="1"/>
  <c r="CV10" i="17" a="1"/>
  <c r="CV10" i="17" s="1"/>
  <c r="BL68" i="17" a="1"/>
  <c r="CA52" i="17" s="1" a="1"/>
  <c r="CA52" i="17" s="1"/>
  <c r="BP68" i="17" a="1"/>
  <c r="DD62" i="17" s="1" a="1"/>
  <c r="DD62" i="17" s="1"/>
  <c r="BH68" i="17" a="1"/>
  <c r="BH68" i="17" s="1"/>
  <c r="AG22" i="17"/>
  <c r="AI22" i="17" s="1"/>
  <c r="BJ68" i="17" a="1"/>
  <c r="BJ68" i="17" s="1"/>
  <c r="BN68" i="17" a="1"/>
  <c r="BT68" i="17" a="1"/>
  <c r="CO64" i="20" l="1" a="1"/>
  <c r="CO64" i="20" s="1"/>
  <c r="CO50" i="20" a="1"/>
  <c r="CO50" i="20" s="1"/>
  <c r="CO53" i="20" a="1"/>
  <c r="CO53" i="20" s="1"/>
  <c r="CO62" i="20" a="1"/>
  <c r="CO62" i="20" s="1"/>
  <c r="CO50" i="19" a="1"/>
  <c r="CO50" i="19" s="1"/>
  <c r="CO64" i="19" a="1"/>
  <c r="CO64" i="19" s="1"/>
  <c r="CO62" i="19" a="1"/>
  <c r="CO62" i="19" s="1"/>
  <c r="AG94" i="17" a="1"/>
  <c r="AG94" i="17" s="1"/>
  <c r="DD21" i="17" a="1"/>
  <c r="DD21" i="17" s="1"/>
  <c r="BL68" i="17"/>
  <c r="BZ52" i="17" s="1" a="1"/>
  <c r="BZ52" i="17" s="1"/>
  <c r="DD55" i="17" s="1" a="1"/>
  <c r="DD55" i="17" s="1"/>
  <c r="BP68" i="17"/>
  <c r="DD61" i="17" s="1" a="1"/>
  <c r="DD61" i="17" s="1"/>
  <c r="BT68" i="17"/>
  <c r="CA60" i="17" a="1"/>
  <c r="CA60" i="17" s="1"/>
  <c r="BN68" i="17"/>
  <c r="DD58" i="17" s="1" a="1"/>
  <c r="DD58" i="17" s="1"/>
  <c r="DD59" i="17" a="1"/>
  <c r="DD59" i="17" s="1"/>
  <c r="AK84" i="17" l="1" a="1"/>
  <c r="AK84" i="17" s="1"/>
  <c r="DD69" i="17" s="1" a="1"/>
  <c r="DD69" i="17" s="1"/>
  <c r="DD52" i="17" a="1"/>
  <c r="DD52" i="17" s="1"/>
  <c r="DD66" i="17" a="1"/>
  <c r="DD66" i="17" s="1"/>
  <c r="DD64" i="17" a="1"/>
  <c r="DD64" i="17" s="1"/>
  <c r="CP22" i="15" a="1"/>
  <c r="CP22" i="15" s="1"/>
  <c r="CI62" i="15"/>
  <c r="CH62" i="15"/>
  <c r="CH61" i="15"/>
  <c r="CG60" i="15"/>
  <c r="CG61" i="15" s="1"/>
  <c r="CG62" i="15" s="1"/>
  <c r="CF59" i="15"/>
  <c r="CF60" i="15" s="1"/>
  <c r="CF61" i="15" s="1"/>
  <c r="CF62" i="15" s="1"/>
  <c r="CE58" i="15"/>
  <c r="CE59" i="15" s="1"/>
  <c r="CE60" i="15" s="1"/>
  <c r="CE61" i="15" s="1"/>
  <c r="CE62" i="15" s="1"/>
  <c r="J57" i="15" a="1"/>
  <c r="J57" i="15" s="1"/>
  <c r="AG81" i="15" a="1"/>
  <c r="AG81" i="15" s="1"/>
  <c r="CX45" i="15" a="1"/>
  <c r="CX45" i="15" s="1"/>
  <c r="BD81" i="15" a="1"/>
  <c r="BD81" i="15" s="1"/>
  <c r="BD91" i="15" a="1"/>
  <c r="BD91" i="15" s="1"/>
  <c r="BD73" i="15" s="1" a="1"/>
  <c r="BD73" i="15" s="1"/>
  <c r="K69" i="15"/>
  <c r="M73" i="15" s="1" a="1"/>
  <c r="M73" i="15" s="1"/>
  <c r="BY50" i="15"/>
  <c r="BY51" i="15" s="1"/>
  <c r="BY52" i="15" s="1"/>
  <c r="BY53" i="15" s="1"/>
  <c r="BY54" i="15" s="1"/>
  <c r="BQ46" i="15"/>
  <c r="AH23" i="15" s="1" a="1"/>
  <c r="AH23" i="15" s="1"/>
  <c r="CX41" i="15" a="1"/>
  <c r="CX41" i="15" s="1"/>
  <c r="AM15" i="15"/>
  <c r="CN10" i="15" a="1"/>
  <c r="CN10" i="15" s="1"/>
  <c r="CP10" i="15" s="1" a="1"/>
  <c r="CP10" i="15" s="1"/>
  <c r="AG23" i="15" l="1"/>
  <c r="AI23" i="15" s="1"/>
  <c r="CX22" i="15" a="1"/>
  <c r="CX22" i="15" s="1"/>
  <c r="BJ65" i="15" a="1"/>
  <c r="BL65" i="15" a="1"/>
  <c r="BD65" i="15" a="1"/>
  <c r="BD65" i="15" s="1"/>
  <c r="BO65" i="15" a="1"/>
  <c r="BO65" i="15" s="1"/>
  <c r="BF65" i="15" a="1"/>
  <c r="BF65" i="15" s="1"/>
  <c r="BH65" i="15" a="1"/>
  <c r="BH65" i="15" l="1"/>
  <c r="BT49" i="15" s="1" a="1"/>
  <c r="BT49" i="15" s="1"/>
  <c r="BU49" i="15" a="1"/>
  <c r="BU49" i="15" s="1"/>
  <c r="BL65" i="15"/>
  <c r="CX58" i="15" s="1" a="1"/>
  <c r="CX58" i="15" s="1"/>
  <c r="CX59" i="15" a="1"/>
  <c r="CX59" i="15" s="1"/>
  <c r="BJ65" i="15"/>
  <c r="CX55" i="15" s="1" a="1"/>
  <c r="CX55" i="15" s="1"/>
  <c r="CX56" i="15" a="1"/>
  <c r="CX56" i="15" s="1"/>
  <c r="BU57" i="15" a="1"/>
  <c r="BU57" i="15" s="1"/>
  <c r="CX63" i="15" s="1" a="1"/>
  <c r="CX63" i="15" s="1"/>
  <c r="CX52" i="15" l="1" a="1"/>
  <c r="CX52" i="15" s="1"/>
  <c r="CX49" i="15" a="1"/>
  <c r="CX49" i="15" s="1"/>
  <c r="CX61" i="15" a="1"/>
  <c r="CX61" i="15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tc={A443547B-6B3E-9947-AE9D-B1B75BAF973A}</author>
    <author>tc={043E062E-A701-EA42-97EE-0AEB2BA7F481}</author>
  </authors>
  <commentList>
    <comment ref="CO45" authorId="0" shapeId="0" xr:uid="{A443547B-6B3E-9947-AE9D-B1B75BAF973A}">
      <text>
        <t>[Threaded comment]
Your version of Excel allows you to read this threaded comment; however, any edits to it will get removed if the file is opened in a newer version of Excel. Learn more: https://go.microsoft.com/fwlink/?linkid=870924
Comment:
    Su pyesm è ore x tech perchè non c’è un filtro per le 3 tech interessate</t>
      </text>
    </comment>
    <comment ref="BG48" authorId="1" shapeId="0" xr:uid="{043E062E-A701-EA42-97EE-0AEB2BA7F481}">
      <text>
        <t>[Threaded comment]
Your version of Excel allows you to read this threaded comment; however, any edits to it will get removed if the file is opened in a newer version of Excel. Learn more: https://go.microsoft.com/fwlink/?linkid=870924
Comment:
    Usato come limite per SOC min/max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tc={DA3063BF-0938-DE4B-AADB-26D96B09BDC2}</author>
    <author>tc={6043FF40-F28E-7747-87AB-1D37F36D765E}</author>
  </authors>
  <commentList>
    <comment ref="CX44" authorId="0" shapeId="0" xr:uid="{DA3063BF-0938-DE4B-AADB-26D96B09BDC2}">
      <text>
        <t>[Threaded comment]
Your version of Excel allows you to read this threaded comment; however, any edits to it will get removed if the file is opened in a newer version of Excel. Learn more: https://go.microsoft.com/fwlink/?linkid=870924
Comment:
    Su pyesm è ore x tech perchè non c’è un filtro per le 3 tech interessate</t>
      </text>
    </comment>
    <comment ref="BP47" authorId="1" shapeId="0" xr:uid="{6043FF40-F28E-7747-87AB-1D37F36D765E}">
      <text>
        <t>[Threaded comment]
Your version of Excel allows you to read this threaded comment; however, any edits to it will get removed if the file is opened in a newer version of Excel. Learn more: https://go.microsoft.com/fwlink/?linkid=870924
Comment:
    Usato come limite per SOC min/max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tc={E3296842-5587-7A4F-ADFD-A036DD158476}</author>
    <author>tc={D147CB86-768E-A748-B07C-427042B1918E}</author>
  </authors>
  <commentList>
    <comment ref="DD47" authorId="0" shapeId="0" xr:uid="{E3296842-5587-7A4F-ADFD-A036DD158476}">
      <text>
        <t>[Threaded comment]
Your version of Excel allows you to read this threaded comment; however, any edits to it will get removed if the file is opened in a newer version of Excel. Learn more: https://go.microsoft.com/fwlink/?linkid=870924
Comment:
    Su pyesm è ore x tech perchè non c’è un filtro per le 3 tech interessate</t>
      </text>
    </comment>
    <comment ref="BU50" authorId="1" shapeId="0" xr:uid="{D147CB86-768E-A748-B07C-427042B1918E}">
      <text>
        <t>[Threaded comment]
Your version of Excel allows you to read this threaded comment; however, any edits to it will get removed if the file is opened in a newer version of Excel. Learn more: https://go.microsoft.com/fwlink/?linkid=870924
Comment:
    Usato come limite per SOC min/max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tc={0C6A13E9-AB5C-D540-B3E2-4C3C75CD9B68}</author>
    <author>tc={762FD72F-E269-A54E-A665-38E83C2A0A94}</author>
  </authors>
  <commentList>
    <comment ref="CO45" authorId="0" shapeId="0" xr:uid="{0C6A13E9-AB5C-D540-B3E2-4C3C75CD9B68}">
      <text>
        <t>[Threaded comment]
Your version of Excel allows you to read this threaded comment; however, any edits to it will get removed if the file is opened in a newer version of Excel. Learn more: https://go.microsoft.com/fwlink/?linkid=870924
Comment:
    Su pyesm è ore x tech perchè non c’è un filtro per le 3 tech interessate</t>
      </text>
    </comment>
    <comment ref="BG48" authorId="1" shapeId="0" xr:uid="{762FD72F-E269-A54E-A665-38E83C2A0A94}">
      <text>
        <t>[Threaded comment]
Your version of Excel allows you to read this threaded comment; however, any edits to it will get removed if the file is opened in a newer version of Excel. Learn more: https://go.microsoft.com/fwlink/?linkid=870924
Comment:
    Usato come limite per SOC min/max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<sst xmlns="http://schemas.openxmlformats.org/spreadsheetml/2006/main" count="1998" uniqueCount="257">
  <si>
    <t>time_day</t>
  </si>
  <si>
    <t>d.1</t>
  </si>
  <si>
    <t>d.2</t>
  </si>
  <si>
    <t>time_hour</t>
  </si>
  <si>
    <t>h.1</t>
  </si>
  <si>
    <t>h.2</t>
  </si>
  <si>
    <t>h.3</t>
  </si>
  <si>
    <t>needs</t>
  </si>
  <si>
    <t>flows</t>
  </si>
  <si>
    <t>f.1</t>
  </si>
  <si>
    <t>f.2</t>
  </si>
  <si>
    <t>f.3</t>
  </si>
  <si>
    <t>f.4</t>
  </si>
  <si>
    <t>f.6</t>
  </si>
  <si>
    <t>f.7</t>
  </si>
  <si>
    <t>f.8</t>
  </si>
  <si>
    <t>f.9</t>
  </si>
  <si>
    <t>f.10</t>
  </si>
  <si>
    <t>f.11</t>
  </si>
  <si>
    <t>f.12</t>
  </si>
  <si>
    <t>f.13</t>
  </si>
  <si>
    <t>f.14</t>
  </si>
  <si>
    <t>non-storage technologies</t>
  </si>
  <si>
    <t>Storage technology</t>
  </si>
  <si>
    <t>techs</t>
  </si>
  <si>
    <t>PV</t>
  </si>
  <si>
    <t>National Grid</t>
  </si>
  <si>
    <t>Battery</t>
  </si>
  <si>
    <t>HP</t>
  </si>
  <si>
    <t>Gas boiler</t>
  </si>
  <si>
    <t>Radiators</t>
  </si>
  <si>
    <t>Floor heaters</t>
  </si>
  <si>
    <t>Air conditioning unit</t>
  </si>
  <si>
    <t>Induction stove</t>
  </si>
  <si>
    <t>Gas stove</t>
  </si>
  <si>
    <t>Natural Gas supply grid</t>
  </si>
  <si>
    <t>activ</t>
  </si>
  <si>
    <t>National Grid import</t>
  </si>
  <si>
    <t>National Grid export</t>
  </si>
  <si>
    <t>Battery charge</t>
  </si>
  <si>
    <t>HP heating</t>
  </si>
  <si>
    <t>HP cooling</t>
  </si>
  <si>
    <t>name</t>
  </si>
  <si>
    <t>EE PV</t>
  </si>
  <si>
    <t xml:space="preserve">EE import National Grid </t>
  </si>
  <si>
    <t>EE export National Grid</t>
  </si>
  <si>
    <t>EE storage charge</t>
  </si>
  <si>
    <t>HW HP</t>
  </si>
  <si>
    <t>Cooling HP</t>
  </si>
  <si>
    <t>HW Gas boiler</t>
  </si>
  <si>
    <t>Radiator heating</t>
  </si>
  <si>
    <t>Floor heating</t>
  </si>
  <si>
    <t>Cooling AC</t>
  </si>
  <si>
    <t>Induction cook</t>
  </si>
  <si>
    <t>Gas cook</t>
  </si>
  <si>
    <t>Natural Gas supply</t>
  </si>
  <si>
    <t>unit</t>
  </si>
  <si>
    <t>kWh</t>
  </si>
  <si>
    <t>u</t>
  </si>
  <si>
    <t>Y</t>
  </si>
  <si>
    <t>Curtailment</t>
  </si>
  <si>
    <t>n.1</t>
  </si>
  <si>
    <t>EE</t>
  </si>
  <si>
    <t>n.2</t>
  </si>
  <si>
    <t>Hot water</t>
  </si>
  <si>
    <t>n.3</t>
  </si>
  <si>
    <t xml:space="preserve">Heat </t>
  </si>
  <si>
    <t>n.4</t>
  </si>
  <si>
    <t xml:space="preserve">Cold </t>
  </si>
  <si>
    <t>n.5</t>
  </si>
  <si>
    <t>Cooking</t>
  </si>
  <si>
    <t>n.6</t>
  </si>
  <si>
    <t xml:space="preserve">Natural Gas </t>
  </si>
  <si>
    <t>d</t>
  </si>
  <si>
    <t>I_at</t>
  </si>
  <si>
    <t>opex</t>
  </si>
  <si>
    <t>capex</t>
  </si>
  <si>
    <t>min(cost)</t>
  </si>
  <si>
    <t>soc min</t>
  </si>
  <si>
    <t>soc max</t>
  </si>
  <si>
    <t>soc start</t>
  </si>
  <si>
    <t>max dis</t>
  </si>
  <si>
    <t>min ch</t>
  </si>
  <si>
    <t>SOC min</t>
  </si>
  <si>
    <t>SOC max</t>
  </si>
  <si>
    <t>MAX dis</t>
  </si>
  <si>
    <t>MIN ch</t>
  </si>
  <si>
    <t>Operative costs</t>
  </si>
  <si>
    <t>c_o</t>
  </si>
  <si>
    <t>Activity contraints&gt;0</t>
  </si>
  <si>
    <t>Capital costs</t>
  </si>
  <si>
    <t>c_c</t>
  </si>
  <si>
    <t>initial capacity</t>
  </si>
  <si>
    <t>C_i</t>
  </si>
  <si>
    <t>Capacity factor</t>
  </si>
  <si>
    <t>SOC</t>
  </si>
  <si>
    <t>Thh</t>
  </si>
  <si>
    <t>max-SOC&gt;0</t>
  </si>
  <si>
    <t>SOC-min&gt;0</t>
  </si>
  <si>
    <t>MAX_dis-X_ch&gt;0</t>
  </si>
  <si>
    <t>X_ch-MIN_ch&gt;0</t>
  </si>
  <si>
    <t>X</t>
  </si>
  <si>
    <t>Production</t>
  </si>
  <si>
    <t>C_oper_tot</t>
  </si>
  <si>
    <t>Tot capacity</t>
  </si>
  <si>
    <t>a.1</t>
  </si>
  <si>
    <t>a.2</t>
  </si>
  <si>
    <t>a.3</t>
  </si>
  <si>
    <t>a.4</t>
  </si>
  <si>
    <t>a.5</t>
  </si>
  <si>
    <t>a.6</t>
  </si>
  <si>
    <t>a.7</t>
  </si>
  <si>
    <t>a.8</t>
  </si>
  <si>
    <t>a.10</t>
  </si>
  <si>
    <t>a.11</t>
  </si>
  <si>
    <t>a.12</t>
  </si>
  <si>
    <t>a.13</t>
  </si>
  <si>
    <t>t.1</t>
  </si>
  <si>
    <t>t.2</t>
  </si>
  <si>
    <t>t.3</t>
  </si>
  <si>
    <t>t.4</t>
  </si>
  <si>
    <t>t.6</t>
  </si>
  <si>
    <t>t.7</t>
  </si>
  <si>
    <t>t.8</t>
  </si>
  <si>
    <t>t.9</t>
  </si>
  <si>
    <t>t.10</t>
  </si>
  <si>
    <t>t.11</t>
  </si>
  <si>
    <t>(Xmax-X_agg_no_stor) ' &gt; 0</t>
  </si>
  <si>
    <t>X_agg (no_stor)</t>
  </si>
  <si>
    <t>EE constraint</t>
  </si>
  <si>
    <t>cap_new</t>
  </si>
  <si>
    <t>HW storage</t>
  </si>
  <si>
    <t>a.14</t>
  </si>
  <si>
    <t>HW storage charge</t>
  </si>
  <si>
    <t>f.15</t>
  </si>
  <si>
    <t>Thh cooling</t>
  </si>
  <si>
    <t>Start cooling</t>
  </si>
  <si>
    <t>Cooling factor</t>
  </si>
  <si>
    <t>Xmax_no_stor</t>
  </si>
  <si>
    <t>t.12</t>
  </si>
  <si>
    <t>HW constraint</t>
  </si>
  <si>
    <t>EE export and storage</t>
  </si>
  <si>
    <t>HW</t>
  </si>
  <si>
    <t>a.15</t>
  </si>
  <si>
    <t>t.13</t>
  </si>
  <si>
    <t>Thermal Insulation</t>
  </si>
  <si>
    <t>TI</t>
  </si>
  <si>
    <t>TI inv cost</t>
  </si>
  <si>
    <t>Install TI</t>
  </si>
  <si>
    <t>n.8</t>
  </si>
  <si>
    <t>BEV battery discharge</t>
  </si>
  <si>
    <t>n.9</t>
  </si>
  <si>
    <t>Transport urban</t>
  </si>
  <si>
    <t>km</t>
  </si>
  <si>
    <t>n.10</t>
  </si>
  <si>
    <t>Transport motorway</t>
  </si>
  <si>
    <t>Fuel</t>
  </si>
  <si>
    <t>L</t>
  </si>
  <si>
    <t>f.18</t>
  </si>
  <si>
    <t>f.19</t>
  </si>
  <si>
    <t>f.20</t>
  </si>
  <si>
    <t>f.21</t>
  </si>
  <si>
    <t>f.22</t>
  </si>
  <si>
    <t>f.23</t>
  </si>
  <si>
    <t>BEV discharge</t>
  </si>
  <si>
    <t>BEV tr urban</t>
  </si>
  <si>
    <t>ICEV tr urban</t>
  </si>
  <si>
    <t>BEV tr motorway</t>
  </si>
  <si>
    <t>ICEV tr motorway</t>
  </si>
  <si>
    <t>Fuel ICEV</t>
  </si>
  <si>
    <t>a.16</t>
  </si>
  <si>
    <t>a.17</t>
  </si>
  <si>
    <t>a.18</t>
  </si>
  <si>
    <t>a.19</t>
  </si>
  <si>
    <t>a.20</t>
  </si>
  <si>
    <t>a.21</t>
  </si>
  <si>
    <t>a.22</t>
  </si>
  <si>
    <t>BEV charging home</t>
  </si>
  <si>
    <t>BEV charging street</t>
  </si>
  <si>
    <t>BEV discharging</t>
  </si>
  <si>
    <t>BEV urban</t>
  </si>
  <si>
    <t>ICEV urban</t>
  </si>
  <si>
    <t>BEV motorway</t>
  </si>
  <si>
    <t>ICEV motorway</t>
  </si>
  <si>
    <t>ICEV fuel</t>
  </si>
  <si>
    <t>a.9</t>
  </si>
  <si>
    <t>BEV storage</t>
  </si>
  <si>
    <t>t.14</t>
  </si>
  <si>
    <t>t.15</t>
  </si>
  <si>
    <t>7.16</t>
  </si>
  <si>
    <t>7.17</t>
  </si>
  <si>
    <t>7.18</t>
  </si>
  <si>
    <t>BEV home</t>
  </si>
  <si>
    <t>BEV street</t>
  </si>
  <si>
    <t>BEV</t>
  </si>
  <si>
    <t>ICEV</t>
  </si>
  <si>
    <t>Fuel supply</t>
  </si>
  <si>
    <t>€/-</t>
  </si>
  <si>
    <t>-</t>
  </si>
  <si>
    <t>soc_bev_min</t>
  </si>
  <si>
    <t>soc_bev_max</t>
  </si>
  <si>
    <t>soc_bev_start</t>
  </si>
  <si>
    <t>SOC start</t>
  </si>
  <si>
    <t>BEV home charge</t>
  </si>
  <si>
    <t>to make BEV soc</t>
  </si>
  <si>
    <t>SOC BEV</t>
  </si>
  <si>
    <t>BEV charge home</t>
  </si>
  <si>
    <t>max-BEV SOC&gt;0</t>
  </si>
  <si>
    <t>BEV SOC-min&gt;0</t>
  </si>
  <si>
    <t>f.16</t>
  </si>
  <si>
    <t>f.17</t>
  </si>
  <si>
    <t>BEV charge street</t>
  </si>
  <si>
    <t>n.7</t>
  </si>
  <si>
    <t>BEV battery charge</t>
  </si>
  <si>
    <t>No new capacity</t>
  </si>
  <si>
    <t>Days per type</t>
  </si>
  <si>
    <t>I_hd</t>
  </si>
  <si>
    <t>yearly_hours</t>
  </si>
  <si>
    <t>peak</t>
  </si>
  <si>
    <t>peak_hour</t>
  </si>
  <si>
    <t>Q_needs</t>
  </si>
  <si>
    <t>I_af</t>
  </si>
  <si>
    <t>X_flows</t>
  </si>
  <si>
    <t>Q_n-uX'-Y-curtail = 0</t>
  </si>
  <si>
    <t>d*I_af'*X'-Q = 0</t>
  </si>
  <si>
    <t>a.5a</t>
  </si>
  <si>
    <t>HP heating winter</t>
  </si>
  <si>
    <t>HP heating summer</t>
  </si>
  <si>
    <t>Activity seasonal limit</t>
  </si>
  <si>
    <t>a.5b</t>
  </si>
  <si>
    <t>Activity capacity</t>
  </si>
  <si>
    <t>Season limit &gt;0</t>
  </si>
  <si>
    <t>t.14a</t>
  </si>
  <si>
    <t>t.14b</t>
  </si>
  <si>
    <t>BEV street1</t>
  </si>
  <si>
    <t>BEV street2</t>
  </si>
  <si>
    <t>a.16a</t>
  </si>
  <si>
    <t>a.16b</t>
  </si>
  <si>
    <t>BEV charging1 street</t>
  </si>
  <si>
    <t>BEV charging2 street</t>
  </si>
  <si>
    <t>ICEV2</t>
  </si>
  <si>
    <t>t.16</t>
  </si>
  <si>
    <t>t.17</t>
  </si>
  <si>
    <t>t.17b</t>
  </si>
  <si>
    <t>t.18</t>
  </si>
  <si>
    <t>a.21b</t>
  </si>
  <si>
    <t>ICEV2 motorway</t>
  </si>
  <si>
    <t>a.19b</t>
  </si>
  <si>
    <t>ICEV2 urban</t>
  </si>
  <si>
    <r>
      <rPr>
        <b/>
        <sz val="11"/>
        <color theme="1"/>
        <rFont val="Aptos Narrow (Body)"/>
      </rPr>
      <t>min</t>
    </r>
    <r>
      <rPr>
        <b/>
        <sz val="12"/>
        <color theme="1"/>
        <rFont val="Aptos Narrow"/>
        <scheme val="minor"/>
      </rPr>
      <t>(cost)</t>
    </r>
  </si>
  <si>
    <t>No new cap BEV ==0</t>
  </si>
  <si>
    <t>capacity units</t>
  </si>
  <si>
    <t>new_units</t>
  </si>
  <si>
    <t>capacity_cost</t>
  </si>
  <si>
    <t>period_cost</t>
  </si>
  <si>
    <t>active_techs</t>
  </si>
  <si>
    <t>yearly_costs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</si>
</sst>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;\-#,##0.0;\-"/>
    <numFmt numFmtId="165" formatCode="#,##0.0_ ;\-#,##0.0\ "/>
    <numFmt numFmtId="166" formatCode="#,##0.00;\-#,##0.00;\-"/>
  </numFmts>
  <fonts count="14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000000"/>
      <name val="Aptos Narrow"/>
      <scheme val="minor"/>
    </font>
    <font>
      <sz val="12"/>
      <color rgb="FF000000"/>
      <name val="Aptos Narrow"/>
      <family val="2"/>
      <scheme val="minor"/>
    </font>
    <font>
      <sz val="12"/>
      <color rgb="FF000000"/>
      <name val="Aptos Narrow"/>
      <scheme val="minor"/>
    </font>
    <font>
      <b/>
      <sz val="12"/>
      <color rgb="FF000000"/>
      <name val="Aptos Narrow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i/>
      <sz val="12"/>
      <color theme="1"/>
      <name val="Aptos Narrow"/>
      <scheme val="minor"/>
    </font>
    <font>
      <sz val="12"/>
      <color theme="3" tint="0.249977111117893"/>
      <name val="Aptos Narrow"/>
      <family val="2"/>
      <scheme val="minor"/>
    </font>
    <font>
      <sz val="12"/>
      <color theme="6" tint="-0.249977111117893"/>
      <name val="Aptos Narrow"/>
      <family val="2"/>
      <scheme val="minor"/>
    </font>
    <font>
      <sz val="12"/>
      <color theme="6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 (Body)"/>
    </font>
  </fonts>
  <fills count="17">
    <fill>
      <patternFill patternType="none"/>
    </fill>
    <fill>
      <patternFill patternType="gray125"/>
    </fill>
    <fill>
      <patternFill patternType="solid">
        <fgColor rgb="FFF7FFA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D0D0D0"/>
        <bgColor rgb="FF000000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2" fillId="0" borderId="0" xfId="0" applyFont="1"/>
    <xf numFmtId="0" fontId="2" fillId="0" borderId="1" xfId="0" applyFont="1" applyBorder="1"/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0" borderId="0" xfId="0" applyFont="1"/>
    <xf numFmtId="0" fontId="0" fillId="0" borderId="3" xfId="0" applyBorder="1"/>
    <xf numFmtId="0" fontId="2" fillId="0" borderId="3" xfId="0" applyFont="1" applyBorder="1"/>
    <xf numFmtId="0" fontId="3" fillId="0" borderId="3" xfId="0" applyFont="1" applyBorder="1"/>
    <xf numFmtId="0" fontId="3" fillId="0" borderId="1" xfId="0" applyFont="1" applyBorder="1"/>
    <xf numFmtId="0" fontId="6" fillId="0" borderId="0" xfId="0" applyFont="1"/>
    <xf numFmtId="164" fontId="0" fillId="2" borderId="0" xfId="0" applyNumberFormat="1" applyFill="1"/>
    <xf numFmtId="164" fontId="0" fillId="0" borderId="0" xfId="0" applyNumberFormat="1"/>
    <xf numFmtId="164" fontId="0" fillId="3" borderId="0" xfId="0" applyNumberFormat="1" applyFill="1"/>
    <xf numFmtId="164" fontId="0" fillId="4" borderId="0" xfId="0" applyNumberFormat="1" applyFill="1"/>
    <xf numFmtId="0" fontId="0" fillId="3" borderId="0" xfId="0" applyFill="1"/>
    <xf numFmtId="164" fontId="0" fillId="0" borderId="5" xfId="0" applyNumberFormat="1" applyBorder="1"/>
    <xf numFmtId="164" fontId="0" fillId="0" borderId="6" xfId="0" applyNumberFormat="1" applyBorder="1"/>
    <xf numFmtId="164" fontId="0" fillId="0" borderId="7" xfId="0" applyNumberFormat="1" applyBorder="1"/>
    <xf numFmtId="164" fontId="0" fillId="0" borderId="2" xfId="0" applyNumberFormat="1" applyBorder="1"/>
    <xf numFmtId="164" fontId="0" fillId="0" borderId="1" xfId="0" applyNumberFormat="1" applyBorder="1"/>
    <xf numFmtId="164" fontId="0" fillId="0" borderId="4" xfId="0" applyNumberFormat="1" applyBorder="1"/>
    <xf numFmtId="164" fontId="0" fillId="0" borderId="3" xfId="0" applyNumberFormat="1" applyBorder="1"/>
    <xf numFmtId="164" fontId="0" fillId="0" borderId="8" xfId="0" applyNumberFormat="1" applyBorder="1"/>
    <xf numFmtId="164" fontId="1" fillId="5" borderId="0" xfId="0" applyNumberFormat="1" applyFont="1" applyFill="1"/>
    <xf numFmtId="164" fontId="6" fillId="2" borderId="0" xfId="0" applyNumberFormat="1" applyFont="1" applyFill="1"/>
    <xf numFmtId="164" fontId="6" fillId="0" borderId="0" xfId="0" applyNumberFormat="1" applyFont="1"/>
    <xf numFmtId="0" fontId="0" fillId="0" borderId="6" xfId="0" applyBorder="1"/>
    <xf numFmtId="0" fontId="0" fillId="0" borderId="7" xfId="0" applyBorder="1"/>
    <xf numFmtId="0" fontId="0" fillId="0" borderId="2" xfId="0" applyBorder="1"/>
    <xf numFmtId="0" fontId="0" fillId="0" borderId="1" xfId="0" applyBorder="1"/>
    <xf numFmtId="0" fontId="0" fillId="0" borderId="4" xfId="0" applyBorder="1"/>
    <xf numFmtId="0" fontId="0" fillId="0" borderId="8" xfId="0" applyBorder="1"/>
    <xf numFmtId="164" fontId="6" fillId="0" borderId="9" xfId="0" applyNumberFormat="1" applyFont="1" applyBorder="1"/>
    <xf numFmtId="164" fontId="0" fillId="6" borderId="0" xfId="0" applyNumberFormat="1" applyFill="1"/>
    <xf numFmtId="164" fontId="0" fillId="7" borderId="10" xfId="0" applyNumberFormat="1" applyFill="1" applyBorder="1"/>
    <xf numFmtId="164" fontId="0" fillId="8" borderId="0" xfId="0" applyNumberFormat="1" applyFill="1"/>
    <xf numFmtId="0" fontId="0" fillId="8" borderId="0" xfId="0" applyFill="1"/>
    <xf numFmtId="164" fontId="1" fillId="0" borderId="0" xfId="0" applyNumberFormat="1" applyFont="1"/>
    <xf numFmtId="165" fontId="0" fillId="8" borderId="0" xfId="0" applyNumberFormat="1" applyFill="1"/>
    <xf numFmtId="165" fontId="0" fillId="0" borderId="0" xfId="0" applyNumberFormat="1"/>
    <xf numFmtId="0" fontId="8" fillId="0" borderId="0" xfId="0" applyFont="1"/>
    <xf numFmtId="0" fontId="5" fillId="9" borderId="0" xfId="0" applyFont="1" applyFill="1"/>
    <xf numFmtId="0" fontId="9" fillId="0" borderId="0" xfId="0" applyFont="1"/>
    <xf numFmtId="0" fontId="0" fillId="0" borderId="5" xfId="0" applyBorder="1"/>
    <xf numFmtId="165" fontId="0" fillId="8" borderId="1" xfId="0" applyNumberFormat="1" applyFill="1" applyBorder="1"/>
    <xf numFmtId="165" fontId="0" fillId="10" borderId="0" xfId="0" applyNumberFormat="1" applyFill="1"/>
    <xf numFmtId="0" fontId="0" fillId="10" borderId="0" xfId="0" applyFill="1"/>
    <xf numFmtId="164" fontId="0" fillId="11" borderId="0" xfId="0" applyNumberFormat="1" applyFill="1"/>
    <xf numFmtId="164" fontId="0" fillId="12" borderId="0" xfId="0" applyNumberFormat="1" applyFill="1"/>
    <xf numFmtId="0" fontId="0" fillId="12" borderId="0" xfId="0" applyFill="1"/>
    <xf numFmtId="164" fontId="5" fillId="0" borderId="0" xfId="0" applyNumberFormat="1" applyFont="1"/>
    <xf numFmtId="164" fontId="3" fillId="13" borderId="0" xfId="0" applyNumberFormat="1" applyFont="1" applyFill="1"/>
    <xf numFmtId="164" fontId="7" fillId="0" borderId="0" xfId="0" applyNumberFormat="1" applyFont="1"/>
    <xf numFmtId="166" fontId="0" fillId="8" borderId="0" xfId="0" applyNumberFormat="1" applyFill="1"/>
    <xf numFmtId="0" fontId="5" fillId="14" borderId="0" xfId="0" applyFont="1" applyFill="1"/>
    <xf numFmtId="166" fontId="0" fillId="3" borderId="0" xfId="0" applyNumberFormat="1" applyFill="1"/>
    <xf numFmtId="0" fontId="2" fillId="0" borderId="8" xfId="0" applyFont="1" applyBorder="1"/>
    <xf numFmtId="0" fontId="10" fillId="0" borderId="0" xfId="0" applyFont="1"/>
    <xf numFmtId="164" fontId="11" fillId="0" borderId="0" xfId="0" applyNumberFormat="1" applyFont="1"/>
    <xf numFmtId="164" fontId="11" fillId="3" borderId="0" xfId="0" applyNumberFormat="1" applyFont="1" applyFill="1"/>
    <xf numFmtId="0" fontId="5" fillId="15" borderId="0" xfId="0" applyFont="1" applyFill="1"/>
    <xf numFmtId="165" fontId="0" fillId="3" borderId="0" xfId="0" applyNumberFormat="1" applyFill="1"/>
    <xf numFmtId="0" fontId="0" fillId="0" borderId="0" xfId="0" applyAlignment="1">
      <alignment horizontal="right"/>
    </xf>
    <xf numFmtId="0" fontId="5" fillId="11" borderId="0" xfId="0" applyFont="1" applyFill="1"/>
    <xf numFmtId="11" fontId="0" fillId="8" borderId="0" xfId="0" applyNumberFormat="1" applyFill="1"/>
    <xf numFmtId="0" fontId="0" fillId="16" borderId="0" xfId="0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80</xdr:col>
      <xdr:colOff>0</xdr:colOff>
      <xdr:row>9</xdr:row>
      <xdr:rowOff>0</xdr:rowOff>
    </xdr:from>
    <xdr:to>
      <xdr:col>87</xdr:col>
      <xdr:colOff>0</xdr:colOff>
      <xdr:row>19</xdr:row>
      <xdr:rowOff>0</xdr:rowOff>
    </xdr:to>
    <xdr:sp macro="" textlink="">
      <xdr:nvSpPr>
        <xdr:cNvPr id="156" name="OpenSolver1">
          <a:extLst>
            <a:ext uri="{FF2B5EF4-FFF2-40B4-BE49-F238E27FC236}">
              <a16:creationId xmlns:a16="http://schemas.microsoft.com/office/drawing/2014/main" id="{4D6EB3FF-B31F-FB64-691B-B991AA56E233}"/>
            </a:ext>
          </a:extLst>
        </xdr:cNvPr>
        <xdr:cNvSpPr/>
      </xdr:nvSpPr>
      <xdr:spPr>
        <a:xfrm>
          <a:off x="65544700" y="1828800"/>
          <a:ext cx="5778500" cy="2032000"/>
        </a:xfrm>
        <a:prstGeom prst="rect">
          <a:avLst/>
        </a:prstGeom>
        <a:solidFill>
          <a:srgbClr val="FF00FF">
            <a:alpha val="40000"/>
          </a:srgbClr>
        </a:solidFill>
        <a:ln w="1905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FF00FF"/>
            </a:solidFill>
          </a:endParaRPr>
        </a:p>
      </xdr:txBody>
    </xdr:sp>
    <xdr:clientData/>
  </xdr:twoCellAnchor>
  <xdr:twoCellAnchor>
    <xdr:from>
      <xdr:col>32</xdr:col>
      <xdr:colOff>0</xdr:colOff>
      <xdr:row>59</xdr:row>
      <xdr:rowOff>0</xdr:rowOff>
    </xdr:from>
    <xdr:to>
      <xdr:col>58</xdr:col>
      <xdr:colOff>0</xdr:colOff>
      <xdr:row>66</xdr:row>
      <xdr:rowOff>0</xdr:rowOff>
    </xdr:to>
    <xdr:sp macro="" textlink="">
      <xdr:nvSpPr>
        <xdr:cNvPr id="157" name="OpenSolver2">
          <a:extLst>
            <a:ext uri="{FF2B5EF4-FFF2-40B4-BE49-F238E27FC236}">
              <a16:creationId xmlns:a16="http://schemas.microsoft.com/office/drawing/2014/main" id="{BB2D0775-4B89-8676-1F57-6011B4681624}"/>
            </a:ext>
          </a:extLst>
        </xdr:cNvPr>
        <xdr:cNvSpPr/>
      </xdr:nvSpPr>
      <xdr:spPr>
        <a:xfrm>
          <a:off x="26136600" y="11988800"/>
          <a:ext cx="22047200" cy="1422400"/>
        </a:xfrm>
        <a:prstGeom prst="rect">
          <a:avLst/>
        </a:prstGeom>
        <a:solidFill>
          <a:srgbClr val="FF00FF">
            <a:alpha val="40000"/>
          </a:srgbClr>
        </a:solidFill>
        <a:ln w="1905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FF00FF"/>
            </a:solidFill>
          </a:endParaRPr>
        </a:p>
      </xdr:txBody>
    </xdr:sp>
    <xdr:clientData/>
  </xdr:twoCellAnchor>
  <xdr:twoCellAnchor>
    <xdr:from>
      <xdr:col>96</xdr:col>
      <xdr:colOff>0</xdr:colOff>
      <xdr:row>20</xdr:row>
      <xdr:rowOff>0</xdr:rowOff>
    </xdr:from>
    <xdr:to>
      <xdr:col>97</xdr:col>
      <xdr:colOff>0</xdr:colOff>
      <xdr:row>21</xdr:row>
      <xdr:rowOff>0</xdr:rowOff>
    </xdr:to>
    <xdr:sp macro="" textlink="">
      <xdr:nvSpPr>
        <xdr:cNvPr id="158" name="OpenSolver3">
          <a:extLst>
            <a:ext uri="{FF2B5EF4-FFF2-40B4-BE49-F238E27FC236}">
              <a16:creationId xmlns:a16="http://schemas.microsoft.com/office/drawing/2014/main" id="{BC0384A0-7A0D-D1E6-3DFE-1994D860722C}"/>
            </a:ext>
          </a:extLst>
        </xdr:cNvPr>
        <xdr:cNvSpPr/>
      </xdr:nvSpPr>
      <xdr:spPr>
        <a:xfrm>
          <a:off x="78270100" y="4064000"/>
          <a:ext cx="825500" cy="203200"/>
        </a:xfrm>
        <a:prstGeom prst="rect">
          <a:avLst/>
        </a:prstGeom>
        <a:solidFill>
          <a:srgbClr val="FF00FF">
            <a:alpha val="40000"/>
          </a:srgbClr>
        </a:solidFill>
        <a:ln w="1905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FF00FF"/>
            </a:solidFill>
          </a:endParaRPr>
        </a:p>
      </xdr:txBody>
    </xdr:sp>
    <xdr:clientData/>
  </xdr:twoCellAnchor>
  <xdr:twoCellAnchor>
    <xdr:from>
      <xdr:col>107</xdr:col>
      <xdr:colOff>0</xdr:colOff>
      <xdr:row>9</xdr:row>
      <xdr:rowOff>0</xdr:rowOff>
    </xdr:from>
    <xdr:to>
      <xdr:col>114</xdr:col>
      <xdr:colOff>0</xdr:colOff>
      <xdr:row>19</xdr:row>
      <xdr:rowOff>0</xdr:rowOff>
    </xdr:to>
    <xdr:sp macro="" textlink="">
      <xdr:nvSpPr>
        <xdr:cNvPr id="159" name="OpenSolver4">
          <a:extLst>
            <a:ext uri="{FF2B5EF4-FFF2-40B4-BE49-F238E27FC236}">
              <a16:creationId xmlns:a16="http://schemas.microsoft.com/office/drawing/2014/main" id="{C32EABBC-983A-2B78-8631-08A7C1224A3C}"/>
            </a:ext>
          </a:extLst>
        </xdr:cNvPr>
        <xdr:cNvSpPr/>
      </xdr:nvSpPr>
      <xdr:spPr>
        <a:xfrm>
          <a:off x="86969600" y="1828800"/>
          <a:ext cx="5778500" cy="2032000"/>
        </a:xfrm>
        <a:prstGeom prst="rect">
          <a:avLst/>
        </a:prstGeom>
        <a:solidFill>
          <a:srgbClr val="FF00FF">
            <a:alpha val="40000"/>
          </a:srgbClr>
        </a:solidFill>
        <a:ln w="1905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FF00FF"/>
            </a:solidFill>
          </a:endParaRPr>
        </a:p>
      </xdr:txBody>
    </xdr:sp>
    <xdr:clientData/>
  </xdr:twoCellAnchor>
  <xdr:twoCellAnchor>
    <xdr:from>
      <xdr:col>59</xdr:col>
      <xdr:colOff>0</xdr:colOff>
      <xdr:row>91</xdr:row>
      <xdr:rowOff>0</xdr:rowOff>
    </xdr:from>
    <xdr:to>
      <xdr:col>79</xdr:col>
      <xdr:colOff>0</xdr:colOff>
      <xdr:row>92</xdr:row>
      <xdr:rowOff>0</xdr:rowOff>
    </xdr:to>
    <xdr:sp macro="" textlink="">
      <xdr:nvSpPr>
        <xdr:cNvPr id="160" name="OpenSolver5">
          <a:extLst>
            <a:ext uri="{FF2B5EF4-FFF2-40B4-BE49-F238E27FC236}">
              <a16:creationId xmlns:a16="http://schemas.microsoft.com/office/drawing/2014/main" id="{F0B89667-B1B9-2518-4A6C-576476821A39}"/>
            </a:ext>
          </a:extLst>
        </xdr:cNvPr>
        <xdr:cNvSpPr/>
      </xdr:nvSpPr>
      <xdr:spPr>
        <a:xfrm>
          <a:off x="48666400" y="18491200"/>
          <a:ext cx="16510000" cy="203200"/>
        </a:xfrm>
        <a:prstGeom prst="rect">
          <a:avLst/>
        </a:prstGeom>
        <a:solidFill>
          <a:srgbClr val="FF00FF">
            <a:alpha val="40000"/>
          </a:srgbClr>
        </a:solidFill>
        <a:ln w="1905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FF00FF"/>
            </a:solidFill>
          </a:endParaRPr>
        </a:p>
      </xdr:txBody>
    </xdr:sp>
    <xdr:clientData/>
  </xdr:twoCellAnchor>
  <xdr:twoCellAnchor>
    <xdr:from>
      <xdr:col>34</xdr:col>
      <xdr:colOff>0</xdr:colOff>
      <xdr:row>21</xdr:row>
      <xdr:rowOff>0</xdr:rowOff>
    </xdr:from>
    <xdr:to>
      <xdr:col>35</xdr:col>
      <xdr:colOff>0</xdr:colOff>
      <xdr:row>22</xdr:row>
      <xdr:rowOff>0</xdr:rowOff>
    </xdr:to>
    <xdr:sp macro="" textlink="">
      <xdr:nvSpPr>
        <xdr:cNvPr id="161" name="OpenSolver6">
          <a:extLst>
            <a:ext uri="{FF2B5EF4-FFF2-40B4-BE49-F238E27FC236}">
              <a16:creationId xmlns:a16="http://schemas.microsoft.com/office/drawing/2014/main" id="{62AAB9C1-EEF1-7D12-2487-51BDA3FD5F1E}"/>
            </a:ext>
          </a:extLst>
        </xdr:cNvPr>
        <xdr:cNvSpPr/>
      </xdr:nvSpPr>
      <xdr:spPr>
        <a:xfrm>
          <a:off x="27787600" y="4267200"/>
          <a:ext cx="825500" cy="203200"/>
        </a:xfrm>
        <a:prstGeom prst="rect">
          <a:avLst/>
        </a:prstGeom>
        <a:noFill/>
        <a:ln w="25400" cap="flat" cmpd="sng" algn="ctr">
          <a:solidFill>
            <a:srgbClr val="FF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FF00FF"/>
            </a:solidFill>
          </a:endParaRPr>
        </a:p>
      </xdr:txBody>
    </xdr:sp>
    <xdr:clientData/>
  </xdr:twoCellAnchor>
  <xdr:twoCellAnchor>
    <xdr:from>
      <xdr:col>33</xdr:col>
      <xdr:colOff>812800</xdr:colOff>
      <xdr:row>20</xdr:row>
      <xdr:rowOff>127000</xdr:rowOff>
    </xdr:from>
    <xdr:to>
      <xdr:col>34</xdr:col>
      <xdr:colOff>209412</xdr:colOff>
      <xdr:row>21</xdr:row>
      <xdr:rowOff>50800</xdr:rowOff>
    </xdr:to>
    <xdr:sp macro="" textlink="">
      <xdr:nvSpPr>
        <xdr:cNvPr id="162" name="OpenSolver7">
          <a:extLst>
            <a:ext uri="{FF2B5EF4-FFF2-40B4-BE49-F238E27FC236}">
              <a16:creationId xmlns:a16="http://schemas.microsoft.com/office/drawing/2014/main" id="{AB849EB2-D525-5877-E68E-F49604F842BC}"/>
            </a:ext>
          </a:extLst>
        </xdr:cNvPr>
        <xdr:cNvSpPr/>
      </xdr:nvSpPr>
      <xdr:spPr>
        <a:xfrm>
          <a:off x="27774900" y="4191000"/>
          <a:ext cx="222112" cy="127000"/>
        </a:xfrm>
        <a:prstGeom prst="rect">
          <a:avLst/>
        </a:prstGeom>
        <a:solidFill>
          <a:srgbClr val="FFFFFF">
            <a:alpha val="80000"/>
          </a:srgbClr>
        </a:solidFill>
        <a:ln w="1905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9050" cap="flat" cmpd="sng" algn="ctr">
              <a:solidFill>
                <a:schemeClr val="accent1">
                  <a:shade val="15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min </a:t>
          </a:r>
        </a:p>
      </xdr:txBody>
    </xdr:sp>
    <xdr:clientData/>
  </xdr:twoCellAnchor>
  <xdr:twoCellAnchor>
    <xdr:from>
      <xdr:col>32</xdr:col>
      <xdr:colOff>0</xdr:colOff>
      <xdr:row>59</xdr:row>
      <xdr:rowOff>0</xdr:rowOff>
    </xdr:from>
    <xdr:to>
      <xdr:col>35</xdr:col>
      <xdr:colOff>0</xdr:colOff>
      <xdr:row>66</xdr:row>
      <xdr:rowOff>0</xdr:rowOff>
    </xdr:to>
    <xdr:sp macro="" textlink="">
      <xdr:nvSpPr>
        <xdr:cNvPr id="163" name="OpenSolverAG60:AI66">
          <a:extLst>
            <a:ext uri="{FF2B5EF4-FFF2-40B4-BE49-F238E27FC236}">
              <a16:creationId xmlns:a16="http://schemas.microsoft.com/office/drawing/2014/main" id="{57A0848A-028C-F32C-0E1B-D03FD8CCEC75}"/>
            </a:ext>
          </a:extLst>
        </xdr:cNvPr>
        <xdr:cNvSpPr/>
      </xdr:nvSpPr>
      <xdr:spPr>
        <a:xfrm>
          <a:off x="26136600" y="11988800"/>
          <a:ext cx="2476500" cy="1422400"/>
        </a:xfrm>
        <a:prstGeom prst="rect">
          <a:avLst/>
        </a:prstGeom>
        <a:noFill/>
        <a:ln w="25400" cap="flat" cmpd="sng" algn="ctr">
          <a:solidFill>
            <a:srgbClr val="00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0000FF"/>
              </a:solidFill>
            </a:rPr>
            <a:t>0≤</a:t>
          </a:r>
        </a:p>
      </xdr:txBody>
    </xdr:sp>
    <xdr:clientData/>
  </xdr:twoCellAnchor>
  <xdr:twoCellAnchor>
    <xdr:from>
      <xdr:col>36</xdr:col>
      <xdr:colOff>0</xdr:colOff>
      <xdr:row>59</xdr:row>
      <xdr:rowOff>0</xdr:rowOff>
    </xdr:from>
    <xdr:to>
      <xdr:col>40</xdr:col>
      <xdr:colOff>0</xdr:colOff>
      <xdr:row>66</xdr:row>
      <xdr:rowOff>0</xdr:rowOff>
    </xdr:to>
    <xdr:sp macro="" textlink="">
      <xdr:nvSpPr>
        <xdr:cNvPr id="164" name="OpenSolverAK60:AN66">
          <a:extLst>
            <a:ext uri="{FF2B5EF4-FFF2-40B4-BE49-F238E27FC236}">
              <a16:creationId xmlns:a16="http://schemas.microsoft.com/office/drawing/2014/main" id="{8079EA5D-3CBD-FCAE-3461-03B9F2784AE9}"/>
            </a:ext>
          </a:extLst>
        </xdr:cNvPr>
        <xdr:cNvSpPr/>
      </xdr:nvSpPr>
      <xdr:spPr>
        <a:xfrm>
          <a:off x="29438600" y="11988800"/>
          <a:ext cx="3302000" cy="1422400"/>
        </a:xfrm>
        <a:prstGeom prst="rect">
          <a:avLst/>
        </a:prstGeom>
        <a:noFill/>
        <a:ln w="25400" cap="flat" cmpd="sng" algn="ctr">
          <a:solidFill>
            <a:srgbClr val="008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008000"/>
              </a:solidFill>
            </a:rPr>
            <a:t>0≤</a:t>
          </a:r>
        </a:p>
      </xdr:txBody>
    </xdr:sp>
    <xdr:clientData/>
  </xdr:twoCellAnchor>
  <xdr:twoCellAnchor>
    <xdr:from>
      <xdr:col>41</xdr:col>
      <xdr:colOff>0</xdr:colOff>
      <xdr:row>59</xdr:row>
      <xdr:rowOff>0</xdr:rowOff>
    </xdr:from>
    <xdr:to>
      <xdr:col>58</xdr:col>
      <xdr:colOff>0</xdr:colOff>
      <xdr:row>66</xdr:row>
      <xdr:rowOff>0</xdr:rowOff>
    </xdr:to>
    <xdr:sp macro="" textlink="">
      <xdr:nvSpPr>
        <xdr:cNvPr id="165" name="OpenSolverAP60:BF66">
          <a:extLst>
            <a:ext uri="{FF2B5EF4-FFF2-40B4-BE49-F238E27FC236}">
              <a16:creationId xmlns:a16="http://schemas.microsoft.com/office/drawing/2014/main" id="{7C95AC93-C3EF-D8FC-7825-57318477BC84}"/>
            </a:ext>
          </a:extLst>
        </xdr:cNvPr>
        <xdr:cNvSpPr/>
      </xdr:nvSpPr>
      <xdr:spPr>
        <a:xfrm>
          <a:off x="33566100" y="11988800"/>
          <a:ext cx="14617700" cy="1422400"/>
        </a:xfrm>
        <a:prstGeom prst="rect">
          <a:avLst/>
        </a:prstGeom>
        <a:noFill/>
        <a:ln w="25400" cap="flat" cmpd="sng" algn="ctr">
          <a:solidFill>
            <a:srgbClr val="9900CC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9900CC"/>
              </a:solidFill>
            </a:rPr>
            <a:t>0≤</a:t>
          </a:r>
        </a:p>
      </xdr:txBody>
    </xdr:sp>
    <xdr:clientData/>
  </xdr:twoCellAnchor>
  <xdr:twoCellAnchor>
    <xdr:from>
      <xdr:col>59</xdr:col>
      <xdr:colOff>12700</xdr:colOff>
      <xdr:row>91</xdr:row>
      <xdr:rowOff>12700</xdr:rowOff>
    </xdr:from>
    <xdr:to>
      <xdr:col>79</xdr:col>
      <xdr:colOff>0</xdr:colOff>
      <xdr:row>92</xdr:row>
      <xdr:rowOff>0</xdr:rowOff>
    </xdr:to>
    <xdr:sp macro="" textlink="">
      <xdr:nvSpPr>
        <xdr:cNvPr id="166" name="OpenSolverBH92:CA92">
          <a:extLst>
            <a:ext uri="{FF2B5EF4-FFF2-40B4-BE49-F238E27FC236}">
              <a16:creationId xmlns:a16="http://schemas.microsoft.com/office/drawing/2014/main" id="{870612B4-96B2-7619-CEA8-5D225D6DE8F3}"/>
            </a:ext>
          </a:extLst>
        </xdr:cNvPr>
        <xdr:cNvSpPr/>
      </xdr:nvSpPr>
      <xdr:spPr>
        <a:xfrm>
          <a:off x="48679100" y="18503900"/>
          <a:ext cx="16497300" cy="190500"/>
        </a:xfrm>
        <a:prstGeom prst="rect">
          <a:avLst/>
        </a:prstGeom>
        <a:noFill/>
        <a:ln w="25400" cap="flat" cmpd="sng" algn="ctr">
          <a:solidFill>
            <a:srgbClr val="800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800000"/>
              </a:solidFill>
            </a:rPr>
            <a:t>0≤</a:t>
          </a:r>
        </a:p>
      </xdr:txBody>
    </xdr:sp>
    <xdr:clientData/>
  </xdr:twoCellAnchor>
  <xdr:twoCellAnchor>
    <xdr:from>
      <xdr:col>99</xdr:col>
      <xdr:colOff>0</xdr:colOff>
      <xdr:row>9</xdr:row>
      <xdr:rowOff>0</xdr:rowOff>
    </xdr:from>
    <xdr:to>
      <xdr:col>106</xdr:col>
      <xdr:colOff>0</xdr:colOff>
      <xdr:row>19</xdr:row>
      <xdr:rowOff>0</xdr:rowOff>
    </xdr:to>
    <xdr:sp macro="" textlink="">
      <xdr:nvSpPr>
        <xdr:cNvPr id="167" name="OpenSolverCV10:DB19">
          <a:extLst>
            <a:ext uri="{FF2B5EF4-FFF2-40B4-BE49-F238E27FC236}">
              <a16:creationId xmlns:a16="http://schemas.microsoft.com/office/drawing/2014/main" id="{94BADB0D-5596-C713-55C2-577CD827C537}"/>
            </a:ext>
          </a:extLst>
        </xdr:cNvPr>
        <xdr:cNvSpPr/>
      </xdr:nvSpPr>
      <xdr:spPr>
        <a:xfrm>
          <a:off x="80365600" y="1828800"/>
          <a:ext cx="5778500" cy="2032000"/>
        </a:xfrm>
        <a:prstGeom prst="rect">
          <a:avLst/>
        </a:prstGeom>
        <a:noFill/>
        <a:ln w="25400" cap="flat" cmpd="sng" algn="ctr">
          <a:solidFill>
            <a:srgbClr val="00CC33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00CC33"/>
              </a:solidFill>
            </a:rPr>
            <a:t>0=</a:t>
          </a:r>
        </a:p>
      </xdr:txBody>
    </xdr:sp>
    <xdr:clientData/>
  </xdr:twoCellAnchor>
  <xdr:twoCellAnchor>
    <xdr:from>
      <xdr:col>99</xdr:col>
      <xdr:colOff>0</xdr:colOff>
      <xdr:row>20</xdr:row>
      <xdr:rowOff>0</xdr:rowOff>
    </xdr:from>
    <xdr:to>
      <xdr:col>106</xdr:col>
      <xdr:colOff>0</xdr:colOff>
      <xdr:row>30</xdr:row>
      <xdr:rowOff>0</xdr:rowOff>
    </xdr:to>
    <xdr:sp macro="" textlink="">
      <xdr:nvSpPr>
        <xdr:cNvPr id="168" name="OpenSolverCV21:DB30">
          <a:extLst>
            <a:ext uri="{FF2B5EF4-FFF2-40B4-BE49-F238E27FC236}">
              <a16:creationId xmlns:a16="http://schemas.microsoft.com/office/drawing/2014/main" id="{6F457C1D-1D92-3C6B-3F5E-B7B52A810E70}"/>
            </a:ext>
          </a:extLst>
        </xdr:cNvPr>
        <xdr:cNvSpPr/>
      </xdr:nvSpPr>
      <xdr:spPr>
        <a:xfrm>
          <a:off x="80365600" y="4064000"/>
          <a:ext cx="5778500" cy="2032000"/>
        </a:xfrm>
        <a:prstGeom prst="rect">
          <a:avLst/>
        </a:prstGeom>
        <a:noFill/>
        <a:ln w="25400" cap="flat" cmpd="sng" algn="ctr">
          <a:solidFill>
            <a:srgbClr val="FF66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FF6600"/>
              </a:solidFill>
            </a:rPr>
            <a:t>0=</a:t>
          </a:r>
        </a:p>
      </xdr:txBody>
    </xdr:sp>
    <xdr:clientData/>
  </xdr:twoCellAnchor>
  <xdr:twoCellAnchor>
    <xdr:from>
      <xdr:col>107</xdr:col>
      <xdr:colOff>12700</xdr:colOff>
      <xdr:row>9</xdr:row>
      <xdr:rowOff>12700</xdr:rowOff>
    </xdr:from>
    <xdr:to>
      <xdr:col>114</xdr:col>
      <xdr:colOff>0</xdr:colOff>
      <xdr:row>19</xdr:row>
      <xdr:rowOff>0</xdr:rowOff>
    </xdr:to>
    <xdr:sp macro="" textlink="">
      <xdr:nvSpPr>
        <xdr:cNvPr id="169" name="OpenSolverDD10:DJ19">
          <a:extLst>
            <a:ext uri="{FF2B5EF4-FFF2-40B4-BE49-F238E27FC236}">
              <a16:creationId xmlns:a16="http://schemas.microsoft.com/office/drawing/2014/main" id="{9B08A23C-4AB0-5101-1F6F-38BC07D6D968}"/>
            </a:ext>
          </a:extLst>
        </xdr:cNvPr>
        <xdr:cNvSpPr/>
      </xdr:nvSpPr>
      <xdr:spPr>
        <a:xfrm>
          <a:off x="86982300" y="1841500"/>
          <a:ext cx="5765800" cy="2019300"/>
        </a:xfrm>
        <a:prstGeom prst="rect">
          <a:avLst/>
        </a:prstGeom>
        <a:noFill/>
        <a:ln w="25400" cap="flat" cmpd="sng" algn="ctr">
          <a:solidFill>
            <a:srgbClr val="CC0099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CC0099"/>
              </a:solidFill>
            </a:rPr>
            <a:t>0≤</a:t>
          </a:r>
        </a:p>
      </xdr:txBody>
    </xdr:sp>
    <xdr:clientData/>
  </xdr:twoCellAnchor>
  <xdr:twoCellAnchor>
    <xdr:from>
      <xdr:col>107</xdr:col>
      <xdr:colOff>0</xdr:colOff>
      <xdr:row>20</xdr:row>
      <xdr:rowOff>0</xdr:rowOff>
    </xdr:from>
    <xdr:to>
      <xdr:col>114</xdr:col>
      <xdr:colOff>0</xdr:colOff>
      <xdr:row>38</xdr:row>
      <xdr:rowOff>0</xdr:rowOff>
    </xdr:to>
    <xdr:sp macro="" textlink="">
      <xdr:nvSpPr>
        <xdr:cNvPr id="170" name="OpenSolverDD21:DJ38">
          <a:extLst>
            <a:ext uri="{FF2B5EF4-FFF2-40B4-BE49-F238E27FC236}">
              <a16:creationId xmlns:a16="http://schemas.microsoft.com/office/drawing/2014/main" id="{38EF748E-D0C3-BA05-D5A2-3139478C85B0}"/>
            </a:ext>
          </a:extLst>
        </xdr:cNvPr>
        <xdr:cNvSpPr/>
      </xdr:nvSpPr>
      <xdr:spPr>
        <a:xfrm>
          <a:off x="86969600" y="4064000"/>
          <a:ext cx="5778500" cy="3657600"/>
        </a:xfrm>
        <a:prstGeom prst="rect">
          <a:avLst/>
        </a:prstGeom>
        <a:noFill/>
        <a:ln w="25400" cap="flat" cmpd="sng" algn="ctr">
          <a:solidFill>
            <a:srgbClr val="00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0000FF"/>
              </a:solidFill>
            </a:rPr>
            <a:t>0≤</a:t>
          </a:r>
        </a:p>
      </xdr:txBody>
    </xdr:sp>
    <xdr:clientData/>
  </xdr:twoCellAnchor>
  <xdr:twoCellAnchor>
    <xdr:from>
      <xdr:col>107</xdr:col>
      <xdr:colOff>0</xdr:colOff>
      <xdr:row>42</xdr:row>
      <xdr:rowOff>0</xdr:rowOff>
    </xdr:from>
    <xdr:to>
      <xdr:col>111</xdr:col>
      <xdr:colOff>0</xdr:colOff>
      <xdr:row>43</xdr:row>
      <xdr:rowOff>0</xdr:rowOff>
    </xdr:to>
    <xdr:sp macro="" textlink="">
      <xdr:nvSpPr>
        <xdr:cNvPr id="171" name="OpenSolverDD43:DG43">
          <a:extLst>
            <a:ext uri="{FF2B5EF4-FFF2-40B4-BE49-F238E27FC236}">
              <a16:creationId xmlns:a16="http://schemas.microsoft.com/office/drawing/2014/main" id="{752C51A5-BF84-1E59-12BA-97DD701FAA34}"/>
            </a:ext>
          </a:extLst>
        </xdr:cNvPr>
        <xdr:cNvSpPr/>
      </xdr:nvSpPr>
      <xdr:spPr>
        <a:xfrm>
          <a:off x="86969600" y="8534400"/>
          <a:ext cx="3302000" cy="203200"/>
        </a:xfrm>
        <a:prstGeom prst="rect">
          <a:avLst/>
        </a:prstGeom>
        <a:noFill/>
        <a:ln w="25400" cap="flat" cmpd="sng" algn="ctr">
          <a:solidFill>
            <a:srgbClr val="008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008000"/>
              </a:solidFill>
            </a:rPr>
            <a:t>0=</a:t>
          </a:r>
        </a:p>
      </xdr:txBody>
    </xdr:sp>
    <xdr:clientData/>
  </xdr:twoCellAnchor>
  <xdr:twoCellAnchor>
    <xdr:from>
      <xdr:col>107</xdr:col>
      <xdr:colOff>0</xdr:colOff>
      <xdr:row>47</xdr:row>
      <xdr:rowOff>0</xdr:rowOff>
    </xdr:from>
    <xdr:to>
      <xdr:col>114</xdr:col>
      <xdr:colOff>0</xdr:colOff>
      <xdr:row>50</xdr:row>
      <xdr:rowOff>0</xdr:rowOff>
    </xdr:to>
    <xdr:sp macro="" textlink="">
      <xdr:nvSpPr>
        <xdr:cNvPr id="172" name="OpenSolverDD48:DJ50">
          <a:extLst>
            <a:ext uri="{FF2B5EF4-FFF2-40B4-BE49-F238E27FC236}">
              <a16:creationId xmlns:a16="http://schemas.microsoft.com/office/drawing/2014/main" id="{84E0560D-4E84-95C1-4D11-65C6C6C7807C}"/>
            </a:ext>
          </a:extLst>
        </xdr:cNvPr>
        <xdr:cNvSpPr/>
      </xdr:nvSpPr>
      <xdr:spPr>
        <a:xfrm>
          <a:off x="86969600" y="9550400"/>
          <a:ext cx="5778500" cy="609600"/>
        </a:xfrm>
        <a:prstGeom prst="rect">
          <a:avLst/>
        </a:prstGeom>
        <a:noFill/>
        <a:ln w="25400" cap="flat" cmpd="sng" algn="ctr">
          <a:solidFill>
            <a:srgbClr val="9900CC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9900CC"/>
              </a:solidFill>
            </a:rPr>
            <a:t>0≤</a:t>
          </a:r>
        </a:p>
      </xdr:txBody>
    </xdr:sp>
    <xdr:clientData/>
  </xdr:twoCellAnchor>
  <xdr:twoCellAnchor>
    <xdr:from>
      <xdr:col>107</xdr:col>
      <xdr:colOff>0</xdr:colOff>
      <xdr:row>51</xdr:row>
      <xdr:rowOff>0</xdr:rowOff>
    </xdr:from>
    <xdr:to>
      <xdr:col>113</xdr:col>
      <xdr:colOff>0</xdr:colOff>
      <xdr:row>53</xdr:row>
      <xdr:rowOff>0</xdr:rowOff>
    </xdr:to>
    <xdr:sp macro="" textlink="">
      <xdr:nvSpPr>
        <xdr:cNvPr id="173" name="OpenSolverDD52:DI53">
          <a:extLst>
            <a:ext uri="{FF2B5EF4-FFF2-40B4-BE49-F238E27FC236}">
              <a16:creationId xmlns:a16="http://schemas.microsoft.com/office/drawing/2014/main" id="{79EE94BA-732D-8D0A-CBA7-DAFD506D2529}"/>
            </a:ext>
          </a:extLst>
        </xdr:cNvPr>
        <xdr:cNvSpPr/>
      </xdr:nvSpPr>
      <xdr:spPr>
        <a:xfrm>
          <a:off x="86969600" y="10363200"/>
          <a:ext cx="4953000" cy="406400"/>
        </a:xfrm>
        <a:prstGeom prst="rect">
          <a:avLst/>
        </a:prstGeom>
        <a:noFill/>
        <a:ln w="25400" cap="flat" cmpd="sng" algn="ctr">
          <a:solidFill>
            <a:srgbClr val="800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800000"/>
              </a:solidFill>
            </a:rPr>
            <a:t>0≤</a:t>
          </a:r>
        </a:p>
      </xdr:txBody>
    </xdr:sp>
    <xdr:clientData/>
  </xdr:twoCellAnchor>
  <xdr:twoCellAnchor>
    <xdr:from>
      <xdr:col>107</xdr:col>
      <xdr:colOff>0</xdr:colOff>
      <xdr:row>54</xdr:row>
      <xdr:rowOff>0</xdr:rowOff>
    </xdr:from>
    <xdr:to>
      <xdr:col>113</xdr:col>
      <xdr:colOff>0</xdr:colOff>
      <xdr:row>56</xdr:row>
      <xdr:rowOff>0</xdr:rowOff>
    </xdr:to>
    <xdr:sp macro="" textlink="">
      <xdr:nvSpPr>
        <xdr:cNvPr id="174" name="OpenSolverDD55:DI56">
          <a:extLst>
            <a:ext uri="{FF2B5EF4-FFF2-40B4-BE49-F238E27FC236}">
              <a16:creationId xmlns:a16="http://schemas.microsoft.com/office/drawing/2014/main" id="{33348AE8-E08C-80D6-7BBD-7777B9FD90F1}"/>
            </a:ext>
          </a:extLst>
        </xdr:cNvPr>
        <xdr:cNvSpPr/>
      </xdr:nvSpPr>
      <xdr:spPr>
        <a:xfrm>
          <a:off x="86969600" y="10972800"/>
          <a:ext cx="4953000" cy="406400"/>
        </a:xfrm>
        <a:prstGeom prst="rect">
          <a:avLst/>
        </a:prstGeom>
        <a:noFill/>
        <a:ln w="25400" cap="flat" cmpd="sng" algn="ctr">
          <a:solidFill>
            <a:srgbClr val="00CC33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00CC33"/>
              </a:solidFill>
            </a:rPr>
            <a:t>0≤</a:t>
          </a:r>
        </a:p>
      </xdr:txBody>
    </xdr:sp>
    <xdr:clientData/>
  </xdr:twoCellAnchor>
  <xdr:twoCellAnchor>
    <xdr:from>
      <xdr:col>107</xdr:col>
      <xdr:colOff>0</xdr:colOff>
      <xdr:row>57</xdr:row>
      <xdr:rowOff>0</xdr:rowOff>
    </xdr:from>
    <xdr:to>
      <xdr:col>114</xdr:col>
      <xdr:colOff>0</xdr:colOff>
      <xdr:row>59</xdr:row>
      <xdr:rowOff>0</xdr:rowOff>
    </xdr:to>
    <xdr:sp macro="" textlink="">
      <xdr:nvSpPr>
        <xdr:cNvPr id="175" name="OpenSolverDD58:DJ59">
          <a:extLst>
            <a:ext uri="{FF2B5EF4-FFF2-40B4-BE49-F238E27FC236}">
              <a16:creationId xmlns:a16="http://schemas.microsoft.com/office/drawing/2014/main" id="{82E1A888-2A0C-E181-898A-5914B18DE3D1}"/>
            </a:ext>
          </a:extLst>
        </xdr:cNvPr>
        <xdr:cNvSpPr/>
      </xdr:nvSpPr>
      <xdr:spPr>
        <a:xfrm>
          <a:off x="86969600" y="11582400"/>
          <a:ext cx="5778500" cy="406400"/>
        </a:xfrm>
        <a:prstGeom prst="rect">
          <a:avLst/>
        </a:prstGeom>
        <a:noFill/>
        <a:ln w="25400" cap="flat" cmpd="sng" algn="ctr">
          <a:solidFill>
            <a:srgbClr val="FF66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FF6600"/>
              </a:solidFill>
            </a:rPr>
            <a:t>0≤</a:t>
          </a:r>
        </a:p>
      </xdr:txBody>
    </xdr:sp>
    <xdr:clientData/>
  </xdr:twoCellAnchor>
  <xdr:twoCellAnchor>
    <xdr:from>
      <xdr:col>107</xdr:col>
      <xdr:colOff>0</xdr:colOff>
      <xdr:row>60</xdr:row>
      <xdr:rowOff>0</xdr:rowOff>
    </xdr:from>
    <xdr:to>
      <xdr:col>114</xdr:col>
      <xdr:colOff>0</xdr:colOff>
      <xdr:row>62</xdr:row>
      <xdr:rowOff>0</xdr:rowOff>
    </xdr:to>
    <xdr:sp macro="" textlink="">
      <xdr:nvSpPr>
        <xdr:cNvPr id="176" name="OpenSolverDD61:DJ62">
          <a:extLst>
            <a:ext uri="{FF2B5EF4-FFF2-40B4-BE49-F238E27FC236}">
              <a16:creationId xmlns:a16="http://schemas.microsoft.com/office/drawing/2014/main" id="{FC654258-730C-9936-9C02-9B4DFAB4D1D9}"/>
            </a:ext>
          </a:extLst>
        </xdr:cNvPr>
        <xdr:cNvSpPr/>
      </xdr:nvSpPr>
      <xdr:spPr>
        <a:xfrm>
          <a:off x="86969600" y="12192000"/>
          <a:ext cx="5778500" cy="406400"/>
        </a:xfrm>
        <a:prstGeom prst="rect">
          <a:avLst/>
        </a:prstGeom>
        <a:noFill/>
        <a:ln w="25400" cap="flat" cmpd="sng" algn="ctr">
          <a:solidFill>
            <a:srgbClr val="CC0099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CC0099"/>
              </a:solidFill>
            </a:rPr>
            <a:t>0≤</a:t>
          </a:r>
        </a:p>
      </xdr:txBody>
    </xdr:sp>
    <xdr:clientData/>
  </xdr:twoCellAnchor>
  <xdr:twoCellAnchor>
    <xdr:from>
      <xdr:col>107</xdr:col>
      <xdr:colOff>0</xdr:colOff>
      <xdr:row>63</xdr:row>
      <xdr:rowOff>0</xdr:rowOff>
    </xdr:from>
    <xdr:to>
      <xdr:col>113</xdr:col>
      <xdr:colOff>0</xdr:colOff>
      <xdr:row>64</xdr:row>
      <xdr:rowOff>0</xdr:rowOff>
    </xdr:to>
    <xdr:sp macro="" textlink="">
      <xdr:nvSpPr>
        <xdr:cNvPr id="177" name="OpenSolverDD64:DI64">
          <a:extLst>
            <a:ext uri="{FF2B5EF4-FFF2-40B4-BE49-F238E27FC236}">
              <a16:creationId xmlns:a16="http://schemas.microsoft.com/office/drawing/2014/main" id="{9A67E422-992C-D4D6-2C09-7F1CDDBEA447}"/>
            </a:ext>
          </a:extLst>
        </xdr:cNvPr>
        <xdr:cNvSpPr/>
      </xdr:nvSpPr>
      <xdr:spPr>
        <a:xfrm>
          <a:off x="86969600" y="12801600"/>
          <a:ext cx="4953000" cy="203200"/>
        </a:xfrm>
        <a:prstGeom prst="rect">
          <a:avLst/>
        </a:prstGeom>
        <a:noFill/>
        <a:ln w="25400" cap="flat" cmpd="sng" algn="ctr">
          <a:solidFill>
            <a:srgbClr val="00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0000FF"/>
              </a:solidFill>
            </a:rPr>
            <a:t>0≤</a:t>
          </a:r>
        </a:p>
      </xdr:txBody>
    </xdr:sp>
    <xdr:clientData/>
  </xdr:twoCellAnchor>
  <xdr:twoCellAnchor>
    <xdr:from>
      <xdr:col>107</xdr:col>
      <xdr:colOff>0</xdr:colOff>
      <xdr:row>65</xdr:row>
      <xdr:rowOff>0</xdr:rowOff>
    </xdr:from>
    <xdr:to>
      <xdr:col>113</xdr:col>
      <xdr:colOff>0</xdr:colOff>
      <xdr:row>66</xdr:row>
      <xdr:rowOff>0</xdr:rowOff>
    </xdr:to>
    <xdr:sp macro="" textlink="">
      <xdr:nvSpPr>
        <xdr:cNvPr id="178" name="OpenSolverDD66:DI66">
          <a:extLst>
            <a:ext uri="{FF2B5EF4-FFF2-40B4-BE49-F238E27FC236}">
              <a16:creationId xmlns:a16="http://schemas.microsoft.com/office/drawing/2014/main" id="{AB5CB44F-BF22-81CF-93A8-0C51A5A5D4DE}"/>
            </a:ext>
          </a:extLst>
        </xdr:cNvPr>
        <xdr:cNvSpPr/>
      </xdr:nvSpPr>
      <xdr:spPr>
        <a:xfrm>
          <a:off x="86969600" y="13208000"/>
          <a:ext cx="4953000" cy="203200"/>
        </a:xfrm>
        <a:prstGeom prst="rect">
          <a:avLst/>
        </a:prstGeom>
        <a:noFill/>
        <a:ln w="25400" cap="flat" cmpd="sng" algn="ctr">
          <a:solidFill>
            <a:srgbClr val="008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008000"/>
              </a:solidFill>
            </a:rPr>
            <a:t>0≤</a:t>
          </a:r>
        </a:p>
      </xdr:txBody>
    </xdr:sp>
    <xdr:clientData/>
  </xdr:twoCellAnchor>
  <xdr:twoCellAnchor>
    <xdr:from>
      <xdr:col>107</xdr:col>
      <xdr:colOff>0</xdr:colOff>
      <xdr:row>68</xdr:row>
      <xdr:rowOff>0</xdr:rowOff>
    </xdr:from>
    <xdr:to>
      <xdr:col>114</xdr:col>
      <xdr:colOff>0</xdr:colOff>
      <xdr:row>70</xdr:row>
      <xdr:rowOff>0</xdr:rowOff>
    </xdr:to>
    <xdr:sp macro="" textlink="">
      <xdr:nvSpPr>
        <xdr:cNvPr id="179" name="OpenSolverDD69:DJ70">
          <a:extLst>
            <a:ext uri="{FF2B5EF4-FFF2-40B4-BE49-F238E27FC236}">
              <a16:creationId xmlns:a16="http://schemas.microsoft.com/office/drawing/2014/main" id="{7C9B9401-15F7-145D-A4FF-809FB4157E29}"/>
            </a:ext>
          </a:extLst>
        </xdr:cNvPr>
        <xdr:cNvSpPr/>
      </xdr:nvSpPr>
      <xdr:spPr>
        <a:xfrm>
          <a:off x="86969600" y="13817600"/>
          <a:ext cx="5778500" cy="406400"/>
        </a:xfrm>
        <a:prstGeom prst="rect">
          <a:avLst/>
        </a:prstGeom>
        <a:noFill/>
        <a:ln w="25400" cap="flat" cmpd="sng" algn="ctr">
          <a:solidFill>
            <a:srgbClr val="9900CC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9900CC"/>
              </a:solidFill>
            </a:rPr>
            <a:t>0≤</a:t>
          </a:r>
        </a:p>
      </xdr:txBody>
    </xdr:sp>
    <xdr:clientData/>
  </xdr:twoCellAnchor>
  <xdr:twoCellAnchor>
    <xdr:from>
      <xdr:col>96</xdr:col>
      <xdr:colOff>12700</xdr:colOff>
      <xdr:row>20</xdr:row>
      <xdr:rowOff>12700</xdr:rowOff>
    </xdr:from>
    <xdr:to>
      <xdr:col>97</xdr:col>
      <xdr:colOff>0</xdr:colOff>
      <xdr:row>21</xdr:row>
      <xdr:rowOff>0</xdr:rowOff>
    </xdr:to>
    <xdr:sp macro="" textlink="">
      <xdr:nvSpPr>
        <xdr:cNvPr id="180" name="OpenSolver25">
          <a:extLst>
            <a:ext uri="{FF2B5EF4-FFF2-40B4-BE49-F238E27FC236}">
              <a16:creationId xmlns:a16="http://schemas.microsoft.com/office/drawing/2014/main" id="{13257BA3-B773-F1B9-2AC1-2E00A533319E}"/>
            </a:ext>
          </a:extLst>
        </xdr:cNvPr>
        <xdr:cNvSpPr/>
      </xdr:nvSpPr>
      <xdr:spPr>
        <a:xfrm>
          <a:off x="78282800" y="4076700"/>
          <a:ext cx="812800" cy="190500"/>
        </a:xfrm>
        <a:prstGeom prst="rect">
          <a:avLst/>
        </a:prstGeom>
        <a:noFill/>
        <a:ln w="25400" cap="flat" cmpd="sng" algn="ctr">
          <a:solidFill>
            <a:srgbClr val="FF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FF00FF"/>
            </a:solidFill>
          </a:endParaRPr>
        </a:p>
      </xdr:txBody>
    </xdr:sp>
    <xdr:clientData/>
  </xdr:twoCellAnchor>
  <xdr:twoCellAnchor>
    <xdr:from>
      <xdr:col>96</xdr:col>
      <xdr:colOff>0</xdr:colOff>
      <xdr:row>19</xdr:row>
      <xdr:rowOff>139700</xdr:rowOff>
    </xdr:from>
    <xdr:to>
      <xdr:col>96</xdr:col>
      <xdr:colOff>308931</xdr:colOff>
      <xdr:row>20</xdr:row>
      <xdr:rowOff>63500</xdr:rowOff>
    </xdr:to>
    <xdr:sp macro="" textlink="">
      <xdr:nvSpPr>
        <xdr:cNvPr id="181" name="OpenSolver26">
          <a:extLst>
            <a:ext uri="{FF2B5EF4-FFF2-40B4-BE49-F238E27FC236}">
              <a16:creationId xmlns:a16="http://schemas.microsoft.com/office/drawing/2014/main" id="{11C4F817-0C25-6F88-4BD8-E8F500842241}"/>
            </a:ext>
          </a:extLst>
        </xdr:cNvPr>
        <xdr:cNvSpPr/>
      </xdr:nvSpPr>
      <xdr:spPr>
        <a:xfrm>
          <a:off x="78270100" y="4000500"/>
          <a:ext cx="308931" cy="127000"/>
        </a:xfrm>
        <a:prstGeom prst="rect">
          <a:avLst/>
        </a:prstGeom>
        <a:solidFill>
          <a:srgbClr val="FFFFFF">
            <a:alpha val="80000"/>
          </a:srgbClr>
        </a:solidFill>
        <a:ln w="1905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9050" cap="flat" cmpd="sng" algn="ctr">
              <a:solidFill>
                <a:schemeClr val="accent1">
                  <a:shade val="15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binary</a:t>
          </a: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Camilla Citterio" id="{78B3468B-D9B6-EA45-B5B8-0247D1E1A105}" userId="S::10666210@polimi.it::8fa1241e-8bbb-4dae-adc3-3151200f539c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O45" dT="2024-07-10T08:54:39.78" personId="{78B3468B-D9B6-EA45-B5B8-0247D1E1A105}" id="{A443547B-6B3E-9947-AE9D-B1B75BAF973A}">
    <text>Su pyesm è ore x tech perchè non c’è un filtro per le 3 tech interessate</text>
  </threadedComment>
  <threadedComment ref="BG48" dT="2024-07-02T08:11:50.89" personId="{78B3468B-D9B6-EA45-B5B8-0247D1E1A105}" id="{043E062E-A701-EA42-97EE-0AEB2BA7F481}">
    <text>Usato come limite per SOC min/max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X44" dT="2024-07-10T08:54:39.78" personId="{78B3468B-D9B6-EA45-B5B8-0247D1E1A105}" id="{DA3063BF-0938-DE4B-AADB-26D96B09BDC2}">
    <text>Su pyesm è ore x tech perchè non c’è un filtro per le 3 tech interessate</text>
  </threadedComment>
  <threadedComment ref="BP47" dT="2024-07-02T08:11:50.89" personId="{78B3468B-D9B6-EA45-B5B8-0247D1E1A105}" id="{6043FF40-F28E-7747-87AB-1D37F36D765E}">
    <text>Usato come limite per SOC min/max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DD47" dT="2024-07-10T08:54:39.78" personId="{78B3468B-D9B6-EA45-B5B8-0247D1E1A105}" id="{E3296842-5587-7A4F-ADFD-A036DD158476}">
    <text>Su pyesm è ore x tech perchè non c’è un filtro per le 3 tech interessate</text>
  </threadedComment>
  <threadedComment ref="BU50" dT="2024-07-02T08:11:50.89" personId="{78B3468B-D9B6-EA45-B5B8-0247D1E1A105}" id="{D147CB86-768E-A748-B07C-427042B1918E}">
    <text>Usato come limite per SOC min/max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CO45" dT="2024-07-10T08:54:39.78" personId="{78B3468B-D9B6-EA45-B5B8-0247D1E1A105}" id="{0C6A13E9-AB5C-D540-B3E2-4C3C75CD9B68}">
    <text>Su pyesm è ore x tech perchè non c’è un filtro per le 3 tech interessate</text>
  </threadedComment>
  <threadedComment ref="BG48" dT="2024-07-02T08:11:50.89" personId="{78B3468B-D9B6-EA45-B5B8-0247D1E1A105}" id="{762FD72F-E269-A54E-A665-38E83C2A0A94}">
    <text>Usato come limite per SOC min/max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3.x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02FE5-A7C1-D649-BCF2-0721DF4747BA}">
  <dimension ref="A1:CV104"/>
  <sheetViews>
    <sheetView tabSelected="1" topLeftCell="F7" zoomScale="87" workbookViewId="0">
      <pane xSplit="3" ySplit="2" topLeftCell="R9" activePane="bottomRight" state="frozen"/>
      <selection activeCell="F7" sqref="F7"/>
      <selection pane="topRight" activeCell="I7" sqref="I7"/>
      <selection pane="bottomLeft" activeCell="F9" sqref="F9"/>
      <selection pane="bottomRight" activeCell="AV49" sqref="AV49"/>
    </sheetView>
  </sheetViews>
  <sheetFormatPr baseColWidth="10" defaultRowHeight="16" x14ac:dyDescent="0.2"/>
  <cols>
    <col min="6" max="6" width="6.6640625" customWidth="1"/>
    <col min="7" max="7" width="16.5" customWidth="1"/>
    <col min="8" max="8" width="10.83203125" style="31"/>
    <col min="9" max="9" width="4.6640625" customWidth="1"/>
    <col min="10" max="10" width="5.6640625" customWidth="1"/>
    <col min="11" max="11" width="9.1640625" bestFit="1" customWidth="1"/>
    <col min="12" max="12" width="8" customWidth="1"/>
    <col min="13" max="13" width="5.6640625" customWidth="1"/>
    <col min="14" max="14" width="7.1640625" customWidth="1"/>
    <col min="15" max="15" width="11.33203125" bestFit="1" customWidth="1"/>
    <col min="16" max="16" width="15.33203125" customWidth="1"/>
    <col min="17" max="17" width="13" customWidth="1"/>
    <col min="18" max="18" width="9.83203125" customWidth="1"/>
    <col min="19" max="20" width="5.6640625" customWidth="1"/>
    <col min="37" max="38" width="14.6640625" customWidth="1"/>
    <col min="45" max="45" width="6.33203125" customWidth="1"/>
    <col min="65" max="65" width="4.83203125" customWidth="1"/>
    <col min="73" max="73" width="4.5" customWidth="1"/>
    <col min="84" max="84" width="5.83203125" customWidth="1"/>
  </cols>
  <sheetData>
    <row r="1" spans="1:100" x14ac:dyDescent="0.2">
      <c r="A1" s="1" t="s">
        <v>0</v>
      </c>
      <c r="B1" s="1"/>
      <c r="C1" s="1"/>
      <c r="D1" s="1"/>
      <c r="E1" s="1"/>
      <c r="F1" s="1"/>
      <c r="G1" s="1"/>
      <c r="H1" s="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BN1" s="3" t="s">
        <v>1</v>
      </c>
      <c r="BO1" s="3" t="s">
        <v>1</v>
      </c>
      <c r="BP1" s="3" t="s">
        <v>1</v>
      </c>
      <c r="BQ1" s="3" t="s">
        <v>2</v>
      </c>
      <c r="BR1" s="3" t="s">
        <v>2</v>
      </c>
      <c r="BS1" s="3" t="s">
        <v>2</v>
      </c>
      <c r="BT1" s="3" t="s">
        <v>218</v>
      </c>
      <c r="BU1" s="3"/>
      <c r="BV1" s="3" t="s">
        <v>1</v>
      </c>
      <c r="BW1" s="3" t="s">
        <v>1</v>
      </c>
      <c r="BX1" s="3" t="s">
        <v>1</v>
      </c>
      <c r="BY1" s="3" t="s">
        <v>2</v>
      </c>
      <c r="BZ1" s="3" t="s">
        <v>2</v>
      </c>
      <c r="CA1" s="3" t="s">
        <v>2</v>
      </c>
      <c r="CB1" s="3" t="s">
        <v>218</v>
      </c>
      <c r="CC1" s="3"/>
      <c r="CD1" s="3"/>
      <c r="CG1" s="3" t="s">
        <v>1</v>
      </c>
      <c r="CH1" s="3" t="s">
        <v>1</v>
      </c>
      <c r="CI1" s="3" t="s">
        <v>1</v>
      </c>
      <c r="CJ1" s="3" t="s">
        <v>2</v>
      </c>
      <c r="CK1" s="3" t="s">
        <v>2</v>
      </c>
      <c r="CL1" s="3" t="s">
        <v>2</v>
      </c>
      <c r="CM1" s="3" t="s">
        <v>218</v>
      </c>
      <c r="CO1" s="3" t="s">
        <v>1</v>
      </c>
      <c r="CP1" s="3" t="s">
        <v>1</v>
      </c>
      <c r="CQ1" s="3" t="s">
        <v>1</v>
      </c>
      <c r="CR1" s="3" t="s">
        <v>2</v>
      </c>
      <c r="CS1" s="3" t="s">
        <v>2</v>
      </c>
      <c r="CT1" s="3" t="s">
        <v>2</v>
      </c>
      <c r="CU1" s="3" t="s">
        <v>218</v>
      </c>
    </row>
    <row r="2" spans="1:100" x14ac:dyDescent="0.2">
      <c r="A2" s="4"/>
      <c r="B2" s="1" t="s">
        <v>3</v>
      </c>
      <c r="C2" s="1"/>
      <c r="D2" s="1"/>
      <c r="E2" s="1"/>
      <c r="F2" s="1"/>
      <c r="G2" s="1"/>
      <c r="H2" s="2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BN2" s="3" t="s">
        <v>4</v>
      </c>
      <c r="BO2" s="3" t="s">
        <v>5</v>
      </c>
      <c r="BP2" s="3" t="s">
        <v>6</v>
      </c>
      <c r="BQ2" s="3" t="s">
        <v>4</v>
      </c>
      <c r="BR2" s="3" t="s">
        <v>5</v>
      </c>
      <c r="BS2" s="3" t="s">
        <v>6</v>
      </c>
      <c r="BT2" s="3" t="s">
        <v>219</v>
      </c>
      <c r="BU2" s="3"/>
      <c r="BV2" s="3" t="s">
        <v>4</v>
      </c>
      <c r="BW2" s="3" t="s">
        <v>5</v>
      </c>
      <c r="BX2" s="3" t="s">
        <v>6</v>
      </c>
      <c r="BY2" s="3" t="s">
        <v>4</v>
      </c>
      <c r="BZ2" s="3" t="s">
        <v>5</v>
      </c>
      <c r="CA2" s="3" t="s">
        <v>6</v>
      </c>
      <c r="CB2" s="3" t="s">
        <v>219</v>
      </c>
      <c r="CC2" s="3"/>
      <c r="CD2" s="3"/>
      <c r="CG2" s="3" t="s">
        <v>4</v>
      </c>
      <c r="CH2" s="3" t="s">
        <v>5</v>
      </c>
      <c r="CI2" s="3" t="s">
        <v>6</v>
      </c>
      <c r="CJ2" s="3" t="s">
        <v>4</v>
      </c>
      <c r="CK2" s="3" t="s">
        <v>5</v>
      </c>
      <c r="CL2" s="3" t="s">
        <v>6</v>
      </c>
      <c r="CM2" s="3" t="s">
        <v>219</v>
      </c>
      <c r="CO2" s="3" t="s">
        <v>4</v>
      </c>
      <c r="CP2" s="3" t="s">
        <v>5</v>
      </c>
      <c r="CQ2" s="3" t="s">
        <v>6</v>
      </c>
      <c r="CR2" s="3" t="s">
        <v>4</v>
      </c>
      <c r="CS2" s="3" t="s">
        <v>5</v>
      </c>
      <c r="CT2" s="3" t="s">
        <v>6</v>
      </c>
      <c r="CU2" s="3" t="s">
        <v>219</v>
      </c>
    </row>
    <row r="3" spans="1:100" x14ac:dyDescent="0.2">
      <c r="A3" s="4"/>
      <c r="B3" s="1"/>
      <c r="C3" s="1" t="s">
        <v>7</v>
      </c>
      <c r="D3" s="1"/>
      <c r="E3" s="1"/>
      <c r="F3" s="1"/>
      <c r="G3" s="1"/>
      <c r="H3" s="2"/>
      <c r="I3" s="1"/>
      <c r="J3" s="3" t="s">
        <v>61</v>
      </c>
      <c r="K3" s="3" t="s">
        <v>63</v>
      </c>
      <c r="L3" s="3" t="s">
        <v>65</v>
      </c>
      <c r="M3" s="3" t="s">
        <v>67</v>
      </c>
      <c r="N3" s="3" t="s">
        <v>69</v>
      </c>
      <c r="O3" s="3" t="s">
        <v>71</v>
      </c>
      <c r="P3" s="3" t="s">
        <v>212</v>
      </c>
      <c r="Q3" s="3" t="s">
        <v>149</v>
      </c>
      <c r="R3" s="3" t="s">
        <v>151</v>
      </c>
      <c r="S3" s="3" t="s">
        <v>154</v>
      </c>
      <c r="T3" s="1"/>
      <c r="BV3" s="3"/>
      <c r="BW3" s="3"/>
      <c r="BX3" s="3"/>
      <c r="BY3" s="3"/>
      <c r="BZ3" s="3"/>
      <c r="CA3" s="3"/>
      <c r="CB3" s="3"/>
      <c r="CC3" s="3"/>
      <c r="CD3" s="3"/>
      <c r="CG3" s="3"/>
      <c r="CH3" s="3"/>
      <c r="CI3" s="3"/>
      <c r="CJ3" s="3"/>
      <c r="CK3" s="3"/>
      <c r="CL3" s="3"/>
      <c r="CM3" s="3"/>
      <c r="CO3" s="3"/>
      <c r="CP3" s="3"/>
      <c r="CQ3" s="3"/>
      <c r="CR3" s="3"/>
      <c r="CS3" s="3"/>
      <c r="CT3" s="3"/>
    </row>
    <row r="4" spans="1:100" x14ac:dyDescent="0.2">
      <c r="A4" s="1"/>
      <c r="B4" s="1"/>
      <c r="C4" s="1"/>
      <c r="D4" s="1" t="s">
        <v>8</v>
      </c>
      <c r="E4" s="1"/>
      <c r="F4" s="1"/>
      <c r="G4" s="1"/>
      <c r="H4" s="2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AT4" s="5" t="s">
        <v>22</v>
      </c>
      <c r="BD4" s="59" t="s">
        <v>186</v>
      </c>
      <c r="BE4" s="44"/>
      <c r="BF4" s="44"/>
      <c r="BG4" s="44"/>
      <c r="BK4" s="44" t="s">
        <v>23</v>
      </c>
      <c r="BL4" s="44"/>
    </row>
    <row r="5" spans="1:100" x14ac:dyDescent="0.2">
      <c r="A5" s="1"/>
      <c r="B5" s="1"/>
      <c r="C5" s="1"/>
      <c r="D5" s="1"/>
      <c r="E5" s="1" t="s">
        <v>24</v>
      </c>
      <c r="F5" s="1"/>
      <c r="G5" s="1"/>
      <c r="H5" s="2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3"/>
      <c r="AT5" t="s">
        <v>117</v>
      </c>
      <c r="AU5" t="s">
        <v>118</v>
      </c>
      <c r="AV5" t="s">
        <v>119</v>
      </c>
      <c r="AW5" t="s">
        <v>120</v>
      </c>
      <c r="AX5" t="s">
        <v>121</v>
      </c>
      <c r="AY5" t="s">
        <v>122</v>
      </c>
      <c r="AZ5" t="s">
        <v>123</v>
      </c>
      <c r="BA5" t="s">
        <v>124</v>
      </c>
      <c r="BB5" t="s">
        <v>125</v>
      </c>
      <c r="BC5" t="s">
        <v>126</v>
      </c>
      <c r="BD5" t="s">
        <v>144</v>
      </c>
      <c r="BE5" t="s">
        <v>232</v>
      </c>
      <c r="BF5" t="s">
        <v>233</v>
      </c>
      <c r="BG5" t="s">
        <v>188</v>
      </c>
      <c r="BH5" t="s">
        <v>241</v>
      </c>
      <c r="BI5" t="s">
        <v>242</v>
      </c>
      <c r="BJ5" t="s">
        <v>244</v>
      </c>
      <c r="BK5" t="s">
        <v>139</v>
      </c>
      <c r="BL5" t="s">
        <v>144</v>
      </c>
      <c r="BM5" s="3"/>
      <c r="BN5" s="3"/>
      <c r="BO5" s="3"/>
      <c r="BP5" s="3"/>
      <c r="BQ5" s="3"/>
      <c r="BR5" s="3"/>
      <c r="BS5" s="3"/>
      <c r="BT5" s="3"/>
      <c r="BU5" s="3"/>
    </row>
    <row r="6" spans="1:100" x14ac:dyDescent="0.2">
      <c r="A6" s="1"/>
      <c r="B6" s="1"/>
      <c r="C6" s="1"/>
      <c r="D6" s="1"/>
      <c r="E6" s="1"/>
      <c r="F6" s="1" t="s">
        <v>36</v>
      </c>
      <c r="G6" s="1"/>
      <c r="H6" s="2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t="s">
        <v>105</v>
      </c>
      <c r="V6" t="s">
        <v>106</v>
      </c>
      <c r="W6" t="s">
        <v>107</v>
      </c>
      <c r="X6" t="s">
        <v>108</v>
      </c>
      <c r="Y6" t="s">
        <v>225</v>
      </c>
      <c r="Z6" t="s">
        <v>229</v>
      </c>
      <c r="AA6" t="s">
        <v>110</v>
      </c>
      <c r="AB6" t="s">
        <v>111</v>
      </c>
      <c r="AC6" t="s">
        <v>112</v>
      </c>
      <c r="AD6" t="s">
        <v>113</v>
      </c>
      <c r="AE6" t="s">
        <v>114</v>
      </c>
      <c r="AF6" t="s">
        <v>115</v>
      </c>
      <c r="AG6" t="s">
        <v>116</v>
      </c>
      <c r="AH6" t="s">
        <v>132</v>
      </c>
      <c r="AI6" t="s">
        <v>143</v>
      </c>
      <c r="AJ6" s="4" t="s">
        <v>143</v>
      </c>
      <c r="AK6" s="4" t="s">
        <v>236</v>
      </c>
      <c r="AL6" s="4" t="s">
        <v>237</v>
      </c>
      <c r="AM6" s="4" t="s">
        <v>171</v>
      </c>
      <c r="AN6" s="4" t="s">
        <v>172</v>
      </c>
      <c r="AO6" s="4" t="s">
        <v>173</v>
      </c>
      <c r="AP6" s="4" t="s">
        <v>174</v>
      </c>
      <c r="AQ6" s="4" t="s">
        <v>175</v>
      </c>
      <c r="AR6" s="4" t="s">
        <v>176</v>
      </c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</row>
    <row r="7" spans="1:100" x14ac:dyDescent="0.2">
      <c r="A7" s="1"/>
      <c r="B7" s="1"/>
      <c r="C7" s="1"/>
      <c r="D7" s="1"/>
      <c r="E7" s="1"/>
      <c r="F7" s="1"/>
      <c r="G7" s="1" t="s">
        <v>42</v>
      </c>
      <c r="H7" s="2"/>
      <c r="I7" s="1"/>
      <c r="J7" s="6" t="s">
        <v>62</v>
      </c>
      <c r="K7" s="6" t="s">
        <v>64</v>
      </c>
      <c r="L7" s="6" t="s">
        <v>68</v>
      </c>
      <c r="M7" s="6" t="s">
        <v>66</v>
      </c>
      <c r="N7" s="6" t="s">
        <v>70</v>
      </c>
      <c r="O7" s="6" t="s">
        <v>72</v>
      </c>
      <c r="P7" s="6" t="s">
        <v>150</v>
      </c>
      <c r="Q7" s="6" t="s">
        <v>152</v>
      </c>
      <c r="R7" s="6" t="s">
        <v>155</v>
      </c>
      <c r="S7" s="6" t="s">
        <v>156</v>
      </c>
      <c r="T7" s="1"/>
      <c r="U7" s="6" t="s">
        <v>25</v>
      </c>
      <c r="V7" s="6" t="s">
        <v>37</v>
      </c>
      <c r="W7" s="6" t="s">
        <v>38</v>
      </c>
      <c r="X7" s="43" t="s">
        <v>39</v>
      </c>
      <c r="Y7" s="65" t="s">
        <v>226</v>
      </c>
      <c r="Z7" s="65" t="s">
        <v>227</v>
      </c>
      <c r="AA7" s="6" t="s">
        <v>41</v>
      </c>
      <c r="AB7" s="6" t="s">
        <v>29</v>
      </c>
      <c r="AC7" s="43" t="s">
        <v>133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56" t="s">
        <v>177</v>
      </c>
      <c r="AK7" s="56" t="s">
        <v>238</v>
      </c>
      <c r="AL7" s="56" t="s">
        <v>239</v>
      </c>
      <c r="AM7" s="56" t="s">
        <v>179</v>
      </c>
      <c r="AN7" s="6" t="s">
        <v>180</v>
      </c>
      <c r="AO7" s="6" t="s">
        <v>181</v>
      </c>
      <c r="AP7" s="6" t="s">
        <v>182</v>
      </c>
      <c r="AQ7" s="6" t="s">
        <v>183</v>
      </c>
      <c r="AR7" s="6" t="s">
        <v>184</v>
      </c>
      <c r="AS7" s="6"/>
      <c r="AT7" s="6" t="s">
        <v>25</v>
      </c>
      <c r="AU7" s="6" t="s">
        <v>26</v>
      </c>
      <c r="AV7" s="6" t="s">
        <v>28</v>
      </c>
      <c r="AW7" s="6" t="s">
        <v>29</v>
      </c>
      <c r="AX7" s="6" t="s">
        <v>30</v>
      </c>
      <c r="AY7" s="6" t="s">
        <v>31</v>
      </c>
      <c r="AZ7" s="6" t="s">
        <v>32</v>
      </c>
      <c r="BA7" s="6" t="s">
        <v>33</v>
      </c>
      <c r="BB7" s="6" t="s">
        <v>34</v>
      </c>
      <c r="BC7" s="6" t="s">
        <v>35</v>
      </c>
      <c r="BD7" s="56" t="s">
        <v>192</v>
      </c>
      <c r="BE7" s="56" t="s">
        <v>234</v>
      </c>
      <c r="BF7" s="56" t="s">
        <v>235</v>
      </c>
      <c r="BG7" s="56" t="s">
        <v>164</v>
      </c>
      <c r="BH7" s="6" t="s">
        <v>194</v>
      </c>
      <c r="BI7" s="6" t="s">
        <v>195</v>
      </c>
      <c r="BJ7" s="6" t="s">
        <v>196</v>
      </c>
      <c r="BK7" s="43" t="s">
        <v>27</v>
      </c>
      <c r="BL7" s="43" t="s">
        <v>131</v>
      </c>
      <c r="BM7" s="6"/>
      <c r="BN7" s="6"/>
      <c r="BO7" s="6"/>
      <c r="BP7" s="6"/>
      <c r="BQ7" s="6"/>
      <c r="BR7" s="6"/>
      <c r="BS7" s="6"/>
      <c r="BT7" s="6"/>
      <c r="BU7" s="6"/>
    </row>
    <row r="8" spans="1:100" x14ac:dyDescent="0.2">
      <c r="A8" s="8"/>
      <c r="B8" s="8"/>
      <c r="C8" s="8"/>
      <c r="D8" s="8"/>
      <c r="E8" s="8"/>
      <c r="F8" s="8"/>
      <c r="G8" s="8"/>
      <c r="H8" s="58" t="s">
        <v>56</v>
      </c>
      <c r="I8" s="8"/>
      <c r="J8" s="9" t="s">
        <v>57</v>
      </c>
      <c r="K8" s="9" t="s">
        <v>57</v>
      </c>
      <c r="L8" s="9" t="s">
        <v>57</v>
      </c>
      <c r="M8" s="9" t="s">
        <v>57</v>
      </c>
      <c r="N8" s="9" t="s">
        <v>57</v>
      </c>
      <c r="O8" s="9" t="s">
        <v>57</v>
      </c>
      <c r="P8" s="9" t="s">
        <v>57</v>
      </c>
      <c r="Q8" s="9" t="s">
        <v>153</v>
      </c>
      <c r="R8" s="9" t="s">
        <v>153</v>
      </c>
      <c r="S8" s="9" t="s">
        <v>157</v>
      </c>
      <c r="T8" s="8"/>
      <c r="U8" s="9" t="s">
        <v>57</v>
      </c>
      <c r="V8" s="9" t="s">
        <v>57</v>
      </c>
      <c r="W8" s="9" t="s">
        <v>57</v>
      </c>
      <c r="X8" s="9" t="s">
        <v>57</v>
      </c>
      <c r="Y8" s="9" t="s">
        <v>57</v>
      </c>
      <c r="Z8" s="9" t="s">
        <v>57</v>
      </c>
      <c r="AA8" s="9" t="s">
        <v>57</v>
      </c>
      <c r="AB8" s="9" t="s">
        <v>57</v>
      </c>
      <c r="AC8" s="9" t="s">
        <v>57</v>
      </c>
      <c r="AD8" s="9" t="s">
        <v>57</v>
      </c>
      <c r="AE8" s="9" t="s">
        <v>57</v>
      </c>
      <c r="AF8" s="9" t="s">
        <v>57</v>
      </c>
      <c r="AG8" s="9" t="s">
        <v>57</v>
      </c>
      <c r="AH8" s="9" t="s">
        <v>57</v>
      </c>
      <c r="AI8" s="9" t="s">
        <v>57</v>
      </c>
      <c r="AJ8" s="9" t="s">
        <v>57</v>
      </c>
      <c r="AK8" s="9" t="s">
        <v>57</v>
      </c>
      <c r="AL8" s="9" t="s">
        <v>57</v>
      </c>
      <c r="AM8" s="9" t="s">
        <v>57</v>
      </c>
      <c r="AN8" s="9" t="s">
        <v>153</v>
      </c>
      <c r="AO8" s="9" t="s">
        <v>153</v>
      </c>
      <c r="AP8" s="9" t="s">
        <v>153</v>
      </c>
      <c r="AQ8" s="9" t="s">
        <v>153</v>
      </c>
      <c r="AR8" s="9" t="s">
        <v>157</v>
      </c>
      <c r="AS8" s="9"/>
      <c r="AT8" s="9" t="s">
        <v>57</v>
      </c>
      <c r="AU8" s="9" t="s">
        <v>57</v>
      </c>
      <c r="AV8" s="9" t="s">
        <v>57</v>
      </c>
      <c r="AW8" s="9" t="s">
        <v>57</v>
      </c>
      <c r="AX8" s="9" t="s">
        <v>57</v>
      </c>
      <c r="AY8" s="9" t="s">
        <v>57</v>
      </c>
      <c r="AZ8" s="9" t="s">
        <v>57</v>
      </c>
      <c r="BA8" s="9" t="s">
        <v>57</v>
      </c>
      <c r="BB8" s="9" t="s">
        <v>57</v>
      </c>
      <c r="BC8" s="9" t="s">
        <v>57</v>
      </c>
      <c r="BD8" s="9" t="s">
        <v>57</v>
      </c>
      <c r="BE8" s="9" t="s">
        <v>57</v>
      </c>
      <c r="BF8" s="9" t="s">
        <v>57</v>
      </c>
      <c r="BG8" s="9" t="s">
        <v>57</v>
      </c>
      <c r="BH8" s="9" t="s">
        <v>153</v>
      </c>
      <c r="BI8" s="9" t="s">
        <v>153</v>
      </c>
      <c r="BJ8" s="9" t="s">
        <v>157</v>
      </c>
      <c r="BK8" s="9" t="s">
        <v>57</v>
      </c>
      <c r="BL8" s="9" t="s">
        <v>57</v>
      </c>
      <c r="BM8" s="9"/>
      <c r="BN8" s="9"/>
      <c r="BO8" s="9"/>
      <c r="BP8" s="9"/>
      <c r="BQ8" s="9"/>
      <c r="BR8" s="9"/>
      <c r="BS8" s="9"/>
      <c r="BT8" s="9"/>
      <c r="BU8" s="9"/>
      <c r="BV8" s="7"/>
      <c r="BW8" s="7"/>
      <c r="BX8" s="7"/>
      <c r="BY8" s="7"/>
      <c r="BZ8" s="7"/>
      <c r="CA8" s="7"/>
      <c r="CB8" s="7"/>
      <c r="CC8" s="7"/>
      <c r="CD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</row>
    <row r="9" spans="1:100" x14ac:dyDescent="0.2">
      <c r="A9" s="3"/>
      <c r="B9" s="3"/>
      <c r="C9" s="3"/>
      <c r="D9" s="3"/>
      <c r="E9" s="3"/>
      <c r="F9" s="3"/>
      <c r="G9" s="3"/>
      <c r="H9" s="10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11" t="s">
        <v>58</v>
      </c>
      <c r="BN9" s="11" t="s">
        <v>220</v>
      </c>
      <c r="BV9" s="11" t="s">
        <v>59</v>
      </c>
      <c r="CD9" t="s">
        <v>145</v>
      </c>
      <c r="CE9" t="s">
        <v>146</v>
      </c>
      <c r="CG9" s="11" t="s">
        <v>223</v>
      </c>
      <c r="CO9" s="11" t="s">
        <v>60</v>
      </c>
    </row>
    <row r="10" spans="1:100" x14ac:dyDescent="0.2">
      <c r="A10" s="3"/>
      <c r="B10" s="3"/>
      <c r="C10" s="3" t="s">
        <v>61</v>
      </c>
      <c r="D10" s="3"/>
      <c r="E10" s="3"/>
      <c r="F10" s="3"/>
      <c r="G10" s="6" t="s">
        <v>62</v>
      </c>
      <c r="H10" s="10" t="s">
        <v>57</v>
      </c>
      <c r="I10" s="3"/>
      <c r="J10" s="13" t="s">
        <v>75</v>
      </c>
      <c r="K10" s="13" t="s">
        <v>76</v>
      </c>
      <c r="L10" s="34" t="s">
        <v>249</v>
      </c>
      <c r="N10" s="3"/>
      <c r="O10" s="3"/>
      <c r="P10" s="3"/>
      <c r="Q10" s="3"/>
      <c r="R10" s="3"/>
      <c r="S10" s="3"/>
      <c r="T10" s="3"/>
      <c r="U10" s="14">
        <v>0</v>
      </c>
      <c r="V10" s="14">
        <v>0</v>
      </c>
      <c r="W10" s="14">
        <v>0</v>
      </c>
      <c r="X10" s="14">
        <v>1E-4</v>
      </c>
      <c r="Y10" s="15">
        <v>0.5</v>
      </c>
      <c r="Z10" s="15">
        <v>0.4</v>
      </c>
      <c r="AA10" s="15">
        <v>0.5</v>
      </c>
      <c r="AB10" s="14">
        <v>0</v>
      </c>
      <c r="AC10" s="14">
        <v>0</v>
      </c>
      <c r="AD10" s="14">
        <v>0</v>
      </c>
      <c r="AE10" s="14">
        <v>0</v>
      </c>
      <c r="AF10" s="15">
        <v>0.6</v>
      </c>
      <c r="AG10" s="15">
        <v>1.2</v>
      </c>
      <c r="AH10" s="14">
        <v>0</v>
      </c>
      <c r="AI10" s="14">
        <v>0</v>
      </c>
      <c r="AJ10" s="14">
        <v>1</v>
      </c>
      <c r="AK10" s="14">
        <v>0</v>
      </c>
      <c r="AL10" s="14">
        <v>0</v>
      </c>
      <c r="AM10" s="14">
        <v>0</v>
      </c>
      <c r="AN10" s="14">
        <v>0</v>
      </c>
      <c r="AO10" s="14">
        <v>0</v>
      </c>
      <c r="AP10" s="14">
        <v>0</v>
      </c>
      <c r="AQ10" s="14">
        <v>0</v>
      </c>
      <c r="AR10" s="14">
        <v>0</v>
      </c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25">
        <v>17.7</v>
      </c>
      <c r="BO10" s="25">
        <v>10.3</v>
      </c>
      <c r="BP10" s="25">
        <v>17.3</v>
      </c>
      <c r="BQ10" s="25">
        <v>17.600000000000001</v>
      </c>
      <c r="BR10" s="25">
        <v>10.9</v>
      </c>
      <c r="BS10" s="25">
        <v>17.600000000000001</v>
      </c>
      <c r="BT10" s="25">
        <v>15.3</v>
      </c>
      <c r="BU10" s="13"/>
      <c r="BV10" s="14">
        <v>10</v>
      </c>
      <c r="BW10" s="14">
        <v>8</v>
      </c>
      <c r="BX10" s="14">
        <v>10</v>
      </c>
      <c r="BY10" s="14">
        <v>10</v>
      </c>
      <c r="BZ10" s="14">
        <v>8</v>
      </c>
      <c r="CA10" s="14">
        <v>10</v>
      </c>
      <c r="CB10" s="14">
        <v>12</v>
      </c>
      <c r="CD10" s="14">
        <v>0</v>
      </c>
      <c r="CE10" s="38" cm="1">
        <f t="array" ref="CE10:CE19">1+(CD10:CD19*CD21)</f>
        <v>1</v>
      </c>
      <c r="CF10" s="13"/>
      <c r="CG10" s="17" cm="1">
        <f t="array" ref="CG10:CM19">BN10:BT19-MMULT(U10:AR19,TRANSPOSE(U58:AR64))-BV10:CB19*_xlfn.ANCHORARRAY(CE10)-CO10:CU19</f>
        <v>4.9999998807948032E-8</v>
      </c>
      <c r="CH10" s="18">
        <v>0</v>
      </c>
      <c r="CI10" s="18">
        <v>0</v>
      </c>
      <c r="CJ10" s="18">
        <v>0</v>
      </c>
      <c r="CK10" s="18">
        <v>0</v>
      </c>
      <c r="CL10" s="19">
        <v>1.7763568394002505E-15</v>
      </c>
      <c r="CM10" s="19">
        <v>0</v>
      </c>
      <c r="CN10" s="13"/>
      <c r="CO10" s="25">
        <v>0</v>
      </c>
      <c r="CP10" s="25">
        <v>0</v>
      </c>
      <c r="CQ10" s="25">
        <v>0</v>
      </c>
      <c r="CR10" s="25">
        <v>0</v>
      </c>
      <c r="CS10" s="25">
        <v>0</v>
      </c>
      <c r="CT10" s="25">
        <v>0</v>
      </c>
      <c r="CU10" s="25">
        <v>0</v>
      </c>
    </row>
    <row r="11" spans="1:100" x14ac:dyDescent="0.2">
      <c r="A11" s="3"/>
      <c r="B11" s="3"/>
      <c r="C11" s="3" t="s">
        <v>63</v>
      </c>
      <c r="D11" s="3"/>
      <c r="E11" s="3"/>
      <c r="F11" s="3"/>
      <c r="G11" s="6" t="s">
        <v>64</v>
      </c>
      <c r="H11" s="10" t="s">
        <v>57</v>
      </c>
      <c r="I11" s="3"/>
      <c r="J11" s="35">
        <f>SUM(MMULT(TRANSPOSE(_xlfn.ANCHORARRAY(L76)),_xlfn.ANCHORARRAY(U66)))</f>
        <v>2832.6391858000002</v>
      </c>
      <c r="K11" s="35" cm="1">
        <f t="array" ref="K11">MMULT(AT47:BL47,TRANSPOSE(AT92:BL92*AT90:BL90))+CD21*CD23</f>
        <v>6570</v>
      </c>
      <c r="L11" s="36">
        <f>J11+K11</f>
        <v>9402.6391858000006</v>
      </c>
      <c r="N11" s="3"/>
      <c r="O11" s="3"/>
      <c r="P11" s="3"/>
      <c r="Q11" s="3"/>
      <c r="R11" s="3"/>
      <c r="S11" s="3"/>
      <c r="T11" s="3"/>
      <c r="U11" s="14">
        <v>0</v>
      </c>
      <c r="V11" s="14">
        <v>0</v>
      </c>
      <c r="W11" s="14">
        <v>0</v>
      </c>
      <c r="X11" s="14">
        <v>0</v>
      </c>
      <c r="Y11" s="14">
        <v>0</v>
      </c>
      <c r="Z11" s="14">
        <v>0</v>
      </c>
      <c r="AA11" s="14">
        <v>0</v>
      </c>
      <c r="AB11" s="14">
        <v>0</v>
      </c>
      <c r="AC11" s="14">
        <v>1E-3</v>
      </c>
      <c r="AD11" s="15">
        <v>1.2</v>
      </c>
      <c r="AE11" s="15">
        <v>1.1000000000000001</v>
      </c>
      <c r="AF11" s="14">
        <v>0</v>
      </c>
      <c r="AG11" s="14">
        <v>0</v>
      </c>
      <c r="AH11" s="14">
        <v>0</v>
      </c>
      <c r="AI11" s="14">
        <v>0</v>
      </c>
      <c r="AJ11" s="14">
        <v>0</v>
      </c>
      <c r="AK11" s="14">
        <v>0</v>
      </c>
      <c r="AL11" s="14">
        <v>0</v>
      </c>
      <c r="AM11" s="14">
        <v>0</v>
      </c>
      <c r="AN11" s="14">
        <v>0</v>
      </c>
      <c r="AO11" s="14">
        <v>0</v>
      </c>
      <c r="AP11" s="14">
        <v>0</v>
      </c>
      <c r="AQ11" s="14">
        <v>0</v>
      </c>
      <c r="AR11" s="14">
        <v>0</v>
      </c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25">
        <v>7.0002642000000002</v>
      </c>
      <c r="BO11" s="25">
        <v>4.5999999999999996</v>
      </c>
      <c r="BP11" s="25">
        <v>8.0010010000000005</v>
      </c>
      <c r="BQ11" s="25">
        <v>1</v>
      </c>
      <c r="BR11" s="25">
        <v>1</v>
      </c>
      <c r="BS11" s="25">
        <v>2</v>
      </c>
      <c r="BT11" s="25">
        <v>2</v>
      </c>
      <c r="BU11" s="13"/>
      <c r="BV11" s="14">
        <v>1</v>
      </c>
      <c r="BW11" s="14">
        <v>1</v>
      </c>
      <c r="BX11" s="14">
        <v>2</v>
      </c>
      <c r="BY11" s="14">
        <v>1</v>
      </c>
      <c r="BZ11" s="14">
        <v>1</v>
      </c>
      <c r="CA11" s="14">
        <v>2</v>
      </c>
      <c r="CB11" s="14">
        <v>2</v>
      </c>
      <c r="CD11" s="14">
        <v>0</v>
      </c>
      <c r="CE11" s="38">
        <v>1</v>
      </c>
      <c r="CF11" s="13"/>
      <c r="CG11" s="20">
        <v>3.7000003061393727E-9</v>
      </c>
      <c r="CH11" s="13">
        <v>0</v>
      </c>
      <c r="CI11" s="13">
        <v>-9.999991945619513E-10</v>
      </c>
      <c r="CJ11" s="13">
        <v>0</v>
      </c>
      <c r="CK11" s="13">
        <v>0</v>
      </c>
      <c r="CL11" s="21">
        <v>0</v>
      </c>
      <c r="CM11" s="21">
        <v>0</v>
      </c>
      <c r="CN11" s="13"/>
      <c r="CO11" s="25">
        <v>0</v>
      </c>
      <c r="CP11" s="25">
        <v>0</v>
      </c>
      <c r="CQ11" s="25">
        <v>0</v>
      </c>
      <c r="CR11" s="25">
        <v>0</v>
      </c>
      <c r="CS11" s="25">
        <v>0</v>
      </c>
      <c r="CT11" s="25">
        <v>0</v>
      </c>
      <c r="CU11" s="25">
        <v>0</v>
      </c>
    </row>
    <row r="12" spans="1:100" x14ac:dyDescent="0.2">
      <c r="A12" s="3"/>
      <c r="B12" s="3"/>
      <c r="C12" s="3" t="s">
        <v>65</v>
      </c>
      <c r="D12" s="3"/>
      <c r="E12" s="3"/>
      <c r="F12" s="3"/>
      <c r="G12" s="6" t="s">
        <v>68</v>
      </c>
      <c r="H12" s="10" t="s">
        <v>57</v>
      </c>
      <c r="I12" s="3"/>
      <c r="N12" s="3"/>
      <c r="O12" s="3"/>
      <c r="P12" s="3"/>
      <c r="Q12" s="3"/>
      <c r="R12" s="3"/>
      <c r="S12" s="3"/>
      <c r="T12" s="3"/>
      <c r="U12" s="14">
        <v>0</v>
      </c>
      <c r="V12" s="14">
        <v>0</v>
      </c>
      <c r="W12" s="14">
        <v>0</v>
      </c>
      <c r="X12" s="14">
        <v>0</v>
      </c>
      <c r="Y12" s="14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0</v>
      </c>
      <c r="AE12" s="14">
        <v>0</v>
      </c>
      <c r="AF12" s="14">
        <v>0</v>
      </c>
      <c r="AG12" s="14">
        <v>0</v>
      </c>
      <c r="AH12" s="14">
        <v>0</v>
      </c>
      <c r="AI12" s="14">
        <v>0</v>
      </c>
      <c r="AJ12" s="14">
        <v>0</v>
      </c>
      <c r="AK12" s="14">
        <v>0</v>
      </c>
      <c r="AL12" s="14">
        <v>0</v>
      </c>
      <c r="AM12" s="14">
        <v>0</v>
      </c>
      <c r="AN12" s="14">
        <v>0</v>
      </c>
      <c r="AO12" s="14">
        <v>0</v>
      </c>
      <c r="AP12" s="14">
        <v>0</v>
      </c>
      <c r="AQ12" s="14">
        <v>0</v>
      </c>
      <c r="AR12" s="14">
        <v>0</v>
      </c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25">
        <v>0</v>
      </c>
      <c r="BO12" s="25">
        <v>0</v>
      </c>
      <c r="BP12" s="25">
        <v>0</v>
      </c>
      <c r="BQ12" s="25">
        <v>1</v>
      </c>
      <c r="BR12" s="25">
        <v>5</v>
      </c>
      <c r="BS12" s="25">
        <v>1</v>
      </c>
      <c r="BT12" s="25">
        <v>5</v>
      </c>
      <c r="BU12" s="13"/>
      <c r="BV12" s="14">
        <v>0</v>
      </c>
      <c r="BW12" s="14">
        <v>0</v>
      </c>
      <c r="BX12" s="14">
        <v>0</v>
      </c>
      <c r="BY12" s="14">
        <v>1</v>
      </c>
      <c r="BZ12" s="14">
        <v>5</v>
      </c>
      <c r="CA12" s="14">
        <v>1</v>
      </c>
      <c r="CB12" s="14">
        <v>5</v>
      </c>
      <c r="CD12" s="14">
        <v>0.05</v>
      </c>
      <c r="CE12" s="38">
        <v>1</v>
      </c>
      <c r="CF12" s="13"/>
      <c r="CG12" s="20">
        <v>0</v>
      </c>
      <c r="CH12" s="13">
        <v>0</v>
      </c>
      <c r="CI12" s="13">
        <v>0</v>
      </c>
      <c r="CJ12" s="13">
        <v>0</v>
      </c>
      <c r="CK12" s="13">
        <v>0</v>
      </c>
      <c r="CL12" s="21">
        <v>0</v>
      </c>
      <c r="CM12" s="21">
        <v>0</v>
      </c>
      <c r="CN12" s="13"/>
      <c r="CO12" s="25">
        <v>0</v>
      </c>
      <c r="CP12" s="25">
        <v>0</v>
      </c>
      <c r="CQ12" s="25">
        <v>0</v>
      </c>
      <c r="CR12" s="25">
        <v>0</v>
      </c>
      <c r="CS12" s="25">
        <v>0</v>
      </c>
      <c r="CT12" s="25">
        <v>0</v>
      </c>
      <c r="CU12" s="25">
        <v>0</v>
      </c>
    </row>
    <row r="13" spans="1:100" x14ac:dyDescent="0.2">
      <c r="A13" s="3"/>
      <c r="B13" s="3"/>
      <c r="C13" s="3" t="s">
        <v>67</v>
      </c>
      <c r="D13" s="3"/>
      <c r="E13" s="3"/>
      <c r="F13" s="3"/>
      <c r="G13" s="6" t="s">
        <v>66</v>
      </c>
      <c r="H13" s="10" t="s">
        <v>57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14">
        <v>0</v>
      </c>
      <c r="V13" s="14">
        <v>0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0</v>
      </c>
      <c r="AD13" s="14">
        <v>0</v>
      </c>
      <c r="AE13" s="14">
        <v>0</v>
      </c>
      <c r="AF13" s="14">
        <v>0</v>
      </c>
      <c r="AG13" s="14">
        <v>0</v>
      </c>
      <c r="AH13" s="14">
        <v>0</v>
      </c>
      <c r="AI13" s="14">
        <v>0</v>
      </c>
      <c r="AJ13" s="14">
        <v>0</v>
      </c>
      <c r="AK13" s="14">
        <v>0</v>
      </c>
      <c r="AL13" s="14">
        <v>0</v>
      </c>
      <c r="AM13" s="14">
        <v>0</v>
      </c>
      <c r="AN13" s="14">
        <v>0</v>
      </c>
      <c r="AO13" s="14">
        <v>0</v>
      </c>
      <c r="AP13" s="14">
        <v>0</v>
      </c>
      <c r="AQ13" s="14">
        <v>0</v>
      </c>
      <c r="AR13" s="14">
        <v>0</v>
      </c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25">
        <v>5</v>
      </c>
      <c r="BO13" s="25">
        <v>3</v>
      </c>
      <c r="BP13" s="25">
        <v>5</v>
      </c>
      <c r="BQ13" s="25">
        <v>0</v>
      </c>
      <c r="BR13" s="25">
        <v>0</v>
      </c>
      <c r="BS13" s="25">
        <v>0</v>
      </c>
      <c r="BT13" s="25">
        <v>0</v>
      </c>
      <c r="BU13" s="13"/>
      <c r="BV13" s="14">
        <v>5</v>
      </c>
      <c r="BW13" s="14">
        <v>3</v>
      </c>
      <c r="BX13" s="14">
        <v>5</v>
      </c>
      <c r="BY13" s="14">
        <v>0</v>
      </c>
      <c r="BZ13" s="14">
        <v>0</v>
      </c>
      <c r="CA13" s="14">
        <v>0</v>
      </c>
      <c r="CB13" s="14">
        <v>0</v>
      </c>
      <c r="CD13" s="14">
        <v>-0.1</v>
      </c>
      <c r="CE13" s="38">
        <v>1</v>
      </c>
      <c r="CF13" s="13"/>
      <c r="CG13" s="20">
        <v>0</v>
      </c>
      <c r="CH13" s="13">
        <v>0</v>
      </c>
      <c r="CI13" s="13">
        <v>0</v>
      </c>
      <c r="CJ13" s="13">
        <v>0</v>
      </c>
      <c r="CK13" s="13">
        <v>0</v>
      </c>
      <c r="CL13" s="21">
        <v>0</v>
      </c>
      <c r="CM13" s="21">
        <v>0</v>
      </c>
      <c r="CN13" s="13"/>
      <c r="CO13" s="25">
        <v>0</v>
      </c>
      <c r="CP13" s="25">
        <v>0</v>
      </c>
      <c r="CQ13" s="25">
        <v>0</v>
      </c>
      <c r="CR13" s="25">
        <v>0</v>
      </c>
      <c r="CS13" s="25">
        <v>0</v>
      </c>
      <c r="CT13" s="25">
        <v>0</v>
      </c>
      <c r="CU13" s="25">
        <v>0</v>
      </c>
    </row>
    <row r="14" spans="1:100" x14ac:dyDescent="0.2">
      <c r="A14" s="3"/>
      <c r="B14" s="3"/>
      <c r="C14" s="3" t="s">
        <v>69</v>
      </c>
      <c r="D14" s="3"/>
      <c r="E14" s="3"/>
      <c r="F14" s="3"/>
      <c r="G14" s="6" t="s">
        <v>70</v>
      </c>
      <c r="H14" s="10" t="s">
        <v>57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14">
        <v>0</v>
      </c>
      <c r="V14" s="14">
        <v>0</v>
      </c>
      <c r="W14" s="14">
        <v>0</v>
      </c>
      <c r="X14" s="14">
        <v>0</v>
      </c>
      <c r="Y14" s="14">
        <v>0</v>
      </c>
      <c r="Z14" s="14">
        <v>0</v>
      </c>
      <c r="AA14" s="14">
        <v>0</v>
      </c>
      <c r="AB14" s="14">
        <v>0</v>
      </c>
      <c r="AC14" s="14">
        <v>0</v>
      </c>
      <c r="AD14" s="14">
        <v>0</v>
      </c>
      <c r="AE14" s="14">
        <v>0</v>
      </c>
      <c r="AF14" s="14">
        <v>0</v>
      </c>
      <c r="AG14" s="14">
        <v>0</v>
      </c>
      <c r="AH14" s="14">
        <v>0</v>
      </c>
      <c r="AI14" s="14">
        <v>0</v>
      </c>
      <c r="AJ14" s="14">
        <v>0</v>
      </c>
      <c r="AK14" s="14">
        <v>0</v>
      </c>
      <c r="AL14" s="14">
        <v>0</v>
      </c>
      <c r="AM14" s="14">
        <v>0</v>
      </c>
      <c r="AN14" s="14">
        <v>0</v>
      </c>
      <c r="AO14" s="14">
        <v>0</v>
      </c>
      <c r="AP14" s="14">
        <v>0</v>
      </c>
      <c r="AQ14" s="14">
        <v>0</v>
      </c>
      <c r="AR14" s="14">
        <v>0</v>
      </c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25">
        <v>0.5</v>
      </c>
      <c r="BO14" s="25">
        <v>1</v>
      </c>
      <c r="BP14" s="25">
        <v>2</v>
      </c>
      <c r="BQ14" s="25">
        <v>0.5</v>
      </c>
      <c r="BR14" s="25">
        <v>1</v>
      </c>
      <c r="BS14" s="25">
        <v>2</v>
      </c>
      <c r="BT14" s="25">
        <v>2</v>
      </c>
      <c r="BU14" s="13"/>
      <c r="BV14" s="14">
        <v>0.5</v>
      </c>
      <c r="BW14" s="14">
        <v>1</v>
      </c>
      <c r="BX14" s="14">
        <v>2</v>
      </c>
      <c r="BY14" s="14">
        <v>0.5</v>
      </c>
      <c r="BZ14" s="14">
        <v>1</v>
      </c>
      <c r="CA14" s="14">
        <v>2</v>
      </c>
      <c r="CB14" s="14">
        <v>2</v>
      </c>
      <c r="CD14" s="14">
        <v>0</v>
      </c>
      <c r="CE14" s="38">
        <v>1</v>
      </c>
      <c r="CF14" s="13"/>
      <c r="CG14" s="20">
        <v>0</v>
      </c>
      <c r="CH14" s="13">
        <v>0</v>
      </c>
      <c r="CI14" s="13">
        <v>0</v>
      </c>
      <c r="CJ14" s="13">
        <v>0</v>
      </c>
      <c r="CK14" s="13">
        <v>0</v>
      </c>
      <c r="CL14" s="21">
        <v>0</v>
      </c>
      <c r="CM14" s="21">
        <v>0</v>
      </c>
      <c r="CN14" s="13"/>
      <c r="CO14" s="25">
        <v>0</v>
      </c>
      <c r="CP14" s="25">
        <v>0</v>
      </c>
      <c r="CQ14" s="25">
        <v>0</v>
      </c>
      <c r="CR14" s="25">
        <v>0</v>
      </c>
      <c r="CS14" s="25">
        <v>0</v>
      </c>
      <c r="CT14" s="25">
        <v>0</v>
      </c>
      <c r="CU14" s="25">
        <v>0</v>
      </c>
    </row>
    <row r="15" spans="1:100" x14ac:dyDescent="0.2">
      <c r="A15" s="3"/>
      <c r="B15" s="3"/>
      <c r="C15" s="3" t="s">
        <v>71</v>
      </c>
      <c r="D15" s="3"/>
      <c r="E15" s="3"/>
      <c r="F15" s="3"/>
      <c r="G15" s="6" t="s">
        <v>72</v>
      </c>
      <c r="H15" s="10" t="s">
        <v>57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14">
        <v>0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5">
        <f>1/0.9</f>
        <v>1.1111111111111112</v>
      </c>
      <c r="AC15" s="14">
        <v>0</v>
      </c>
      <c r="AD15" s="14">
        <v>0</v>
      </c>
      <c r="AE15" s="14">
        <v>0</v>
      </c>
      <c r="AF15" s="14">
        <v>0</v>
      </c>
      <c r="AG15" s="14">
        <v>0</v>
      </c>
      <c r="AH15" s="15">
        <v>1.5</v>
      </c>
      <c r="AI15" s="14">
        <v>0</v>
      </c>
      <c r="AJ15" s="14">
        <v>0</v>
      </c>
      <c r="AK15" s="14">
        <v>0</v>
      </c>
      <c r="AL15" s="14">
        <v>0</v>
      </c>
      <c r="AM15" s="14">
        <v>0</v>
      </c>
      <c r="AN15" s="14">
        <v>0</v>
      </c>
      <c r="AO15" s="14">
        <v>0</v>
      </c>
      <c r="AP15" s="14">
        <v>0</v>
      </c>
      <c r="AQ15" s="14">
        <v>0</v>
      </c>
      <c r="AR15" s="14">
        <v>0</v>
      </c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25">
        <v>0.75</v>
      </c>
      <c r="BO15" s="25">
        <v>1.5</v>
      </c>
      <c r="BP15" s="25">
        <v>3</v>
      </c>
      <c r="BQ15" s="25">
        <v>0.75</v>
      </c>
      <c r="BR15" s="25">
        <v>1.5</v>
      </c>
      <c r="BS15" s="25">
        <v>3</v>
      </c>
      <c r="BT15" s="25">
        <v>3</v>
      </c>
      <c r="BU15" s="13"/>
      <c r="BV15" s="14">
        <v>0</v>
      </c>
      <c r="BW15" s="14">
        <v>0</v>
      </c>
      <c r="BX15" s="14">
        <v>0</v>
      </c>
      <c r="BY15" s="14">
        <v>0</v>
      </c>
      <c r="BZ15" s="14">
        <v>0</v>
      </c>
      <c r="CA15" s="14">
        <v>0</v>
      </c>
      <c r="CB15" s="14">
        <v>0</v>
      </c>
      <c r="CD15" s="14">
        <v>0</v>
      </c>
      <c r="CE15" s="38">
        <v>1</v>
      </c>
      <c r="CF15" s="13"/>
      <c r="CG15" s="20">
        <v>0</v>
      </c>
      <c r="CH15" s="13">
        <v>0</v>
      </c>
      <c r="CI15" s="13">
        <v>0</v>
      </c>
      <c r="CJ15" s="13">
        <v>0</v>
      </c>
      <c r="CK15" s="13">
        <v>0</v>
      </c>
      <c r="CL15" s="21">
        <v>0</v>
      </c>
      <c r="CM15" s="21">
        <v>0</v>
      </c>
      <c r="CN15" s="13"/>
      <c r="CO15" s="25">
        <v>0</v>
      </c>
      <c r="CP15" s="25">
        <v>0</v>
      </c>
      <c r="CQ15" s="25">
        <v>0</v>
      </c>
      <c r="CR15" s="25">
        <v>0</v>
      </c>
      <c r="CS15" s="25">
        <v>0</v>
      </c>
      <c r="CT15" s="25">
        <v>0</v>
      </c>
      <c r="CU15" s="25">
        <v>0</v>
      </c>
    </row>
    <row r="16" spans="1:100" x14ac:dyDescent="0.2">
      <c r="A16" s="3"/>
      <c r="B16" s="3"/>
      <c r="C16" s="3" t="s">
        <v>212</v>
      </c>
      <c r="D16" s="3"/>
      <c r="E16" s="3"/>
      <c r="F16" s="3"/>
      <c r="G16" s="6" t="s">
        <v>150</v>
      </c>
      <c r="H16" s="10" t="s">
        <v>57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14">
        <v>0</v>
      </c>
      <c r="V16" s="14">
        <v>0</v>
      </c>
      <c r="W16" s="14">
        <v>0</v>
      </c>
      <c r="X16" s="14">
        <v>0</v>
      </c>
      <c r="Y16" s="14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0</v>
      </c>
      <c r="AE16" s="14">
        <v>0</v>
      </c>
      <c r="AF16" s="14">
        <v>0</v>
      </c>
      <c r="AG16" s="14">
        <v>0</v>
      </c>
      <c r="AH16" s="14">
        <v>0</v>
      </c>
      <c r="AI16" s="14">
        <v>0</v>
      </c>
      <c r="AJ16" s="14">
        <v>0</v>
      </c>
      <c r="AK16" s="14">
        <v>0</v>
      </c>
      <c r="AL16" s="14">
        <v>0</v>
      </c>
      <c r="AM16" s="14">
        <v>0</v>
      </c>
      <c r="AN16" s="14">
        <v>0.15</v>
      </c>
      <c r="AO16" s="14">
        <v>0</v>
      </c>
      <c r="AP16" s="14">
        <v>0.17</v>
      </c>
      <c r="AQ16" s="14">
        <v>0</v>
      </c>
      <c r="AR16" s="14">
        <v>0</v>
      </c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25">
        <v>15</v>
      </c>
      <c r="BO16" s="25">
        <v>0</v>
      </c>
      <c r="BP16" s="25">
        <v>5.8319260000000002</v>
      </c>
      <c r="BQ16" s="25">
        <v>17</v>
      </c>
      <c r="BR16" s="25">
        <v>17</v>
      </c>
      <c r="BS16" s="25">
        <v>6.3</v>
      </c>
      <c r="BT16" s="25">
        <v>0</v>
      </c>
      <c r="BU16" s="13"/>
      <c r="BV16" s="14">
        <v>0</v>
      </c>
      <c r="BW16" s="14">
        <v>0</v>
      </c>
      <c r="BX16" s="14">
        <v>0</v>
      </c>
      <c r="BY16" s="14">
        <v>0</v>
      </c>
      <c r="BZ16" s="14">
        <v>0</v>
      </c>
      <c r="CA16" s="14">
        <v>0</v>
      </c>
      <c r="CB16" s="14">
        <v>0</v>
      </c>
      <c r="CD16" s="14">
        <v>0</v>
      </c>
      <c r="CE16" s="38">
        <v>1</v>
      </c>
      <c r="CF16" s="13"/>
      <c r="CG16" s="20">
        <v>0</v>
      </c>
      <c r="CH16" s="13">
        <v>0</v>
      </c>
      <c r="CI16" s="13">
        <v>-4.9999998807948032E-8</v>
      </c>
      <c r="CJ16" s="13">
        <v>0</v>
      </c>
      <c r="CK16" s="13">
        <v>0</v>
      </c>
      <c r="CL16" s="21">
        <v>0</v>
      </c>
      <c r="CM16" s="21">
        <v>0</v>
      </c>
      <c r="CN16" s="13"/>
      <c r="CO16" s="25">
        <v>0</v>
      </c>
      <c r="CP16" s="25">
        <v>0</v>
      </c>
      <c r="CQ16" s="25">
        <v>0</v>
      </c>
      <c r="CR16" s="25">
        <v>0</v>
      </c>
      <c r="CS16" s="25">
        <v>0</v>
      </c>
      <c r="CT16" s="25">
        <v>0</v>
      </c>
      <c r="CU16" s="25">
        <v>0</v>
      </c>
    </row>
    <row r="17" spans="1:99" x14ac:dyDescent="0.2">
      <c r="A17" s="3"/>
      <c r="B17" s="3"/>
      <c r="C17" s="3" t="s">
        <v>149</v>
      </c>
      <c r="D17" s="3"/>
      <c r="E17" s="3"/>
      <c r="F17" s="3"/>
      <c r="G17" s="6" t="s">
        <v>152</v>
      </c>
      <c r="H17" s="10" t="s">
        <v>153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14">
        <v>0</v>
      </c>
      <c r="V17" s="14">
        <v>0</v>
      </c>
      <c r="W17" s="14">
        <v>0</v>
      </c>
      <c r="X17" s="14">
        <v>0</v>
      </c>
      <c r="Y17" s="14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0</v>
      </c>
      <c r="AE17" s="14">
        <v>0</v>
      </c>
      <c r="AF17" s="14">
        <v>0</v>
      </c>
      <c r="AG17" s="14">
        <v>0</v>
      </c>
      <c r="AH17" s="14">
        <v>0</v>
      </c>
      <c r="AI17" s="14">
        <v>0</v>
      </c>
      <c r="AJ17" s="14">
        <v>0</v>
      </c>
      <c r="AK17" s="14">
        <v>0</v>
      </c>
      <c r="AL17" s="14">
        <v>0</v>
      </c>
      <c r="AM17" s="14">
        <v>0</v>
      </c>
      <c r="AN17" s="14">
        <v>0</v>
      </c>
      <c r="AO17" s="14">
        <v>0</v>
      </c>
      <c r="AP17" s="14">
        <v>0</v>
      </c>
      <c r="AQ17" s="14">
        <v>0</v>
      </c>
      <c r="AR17" s="14">
        <v>0</v>
      </c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25">
        <v>100</v>
      </c>
      <c r="BO17" s="25">
        <v>0</v>
      </c>
      <c r="BP17" s="25">
        <v>100</v>
      </c>
      <c r="BQ17" s="25">
        <v>10</v>
      </c>
      <c r="BR17" s="25">
        <v>10</v>
      </c>
      <c r="BS17" s="25">
        <v>60</v>
      </c>
      <c r="BT17" s="25">
        <v>0</v>
      </c>
      <c r="BU17" s="13"/>
      <c r="BV17" s="14">
        <v>100</v>
      </c>
      <c r="BW17" s="14">
        <v>0</v>
      </c>
      <c r="BX17" s="14">
        <v>100</v>
      </c>
      <c r="BY17" s="14">
        <v>10</v>
      </c>
      <c r="BZ17" s="14">
        <v>10</v>
      </c>
      <c r="CA17" s="14">
        <v>60</v>
      </c>
      <c r="CB17" s="14">
        <v>0</v>
      </c>
      <c r="CD17" s="14">
        <v>0</v>
      </c>
      <c r="CE17" s="38">
        <v>1</v>
      </c>
      <c r="CF17" s="13"/>
      <c r="CG17" s="20">
        <v>0</v>
      </c>
      <c r="CH17" s="13">
        <v>0</v>
      </c>
      <c r="CI17" s="13">
        <v>0</v>
      </c>
      <c r="CJ17" s="13">
        <v>0</v>
      </c>
      <c r="CK17" s="13">
        <v>0</v>
      </c>
      <c r="CL17" s="21">
        <v>0</v>
      </c>
      <c r="CM17" s="21">
        <v>0</v>
      </c>
      <c r="CN17" s="13"/>
      <c r="CO17" s="25">
        <v>0</v>
      </c>
      <c r="CP17" s="25">
        <v>0</v>
      </c>
      <c r="CQ17" s="25">
        <v>0</v>
      </c>
      <c r="CR17" s="25">
        <v>0</v>
      </c>
      <c r="CS17" s="25">
        <v>0</v>
      </c>
      <c r="CT17" s="25">
        <v>0</v>
      </c>
      <c r="CU17" s="25">
        <v>0</v>
      </c>
    </row>
    <row r="18" spans="1:99" x14ac:dyDescent="0.2">
      <c r="A18" s="3"/>
      <c r="B18" s="3"/>
      <c r="C18" s="3" t="s">
        <v>151</v>
      </c>
      <c r="D18" s="3"/>
      <c r="E18" s="3"/>
      <c r="F18" s="3"/>
      <c r="G18" s="6" t="s">
        <v>155</v>
      </c>
      <c r="H18" s="10" t="s">
        <v>153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14">
        <v>0</v>
      </c>
      <c r="V18" s="14">
        <v>0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4">
        <v>0</v>
      </c>
      <c r="AC18" s="14">
        <v>0</v>
      </c>
      <c r="AD18" s="14">
        <v>0</v>
      </c>
      <c r="AE18" s="14">
        <v>0</v>
      </c>
      <c r="AF18" s="14">
        <v>0</v>
      </c>
      <c r="AG18" s="14">
        <v>0</v>
      </c>
      <c r="AH18" s="14">
        <v>0</v>
      </c>
      <c r="AI18" s="14">
        <v>0</v>
      </c>
      <c r="AJ18" s="14">
        <v>0</v>
      </c>
      <c r="AK18" s="14">
        <v>0</v>
      </c>
      <c r="AL18" s="14">
        <v>0</v>
      </c>
      <c r="AM18" s="14">
        <v>0</v>
      </c>
      <c r="AN18" s="14">
        <v>0</v>
      </c>
      <c r="AO18" s="14">
        <v>0</v>
      </c>
      <c r="AP18" s="14">
        <v>0</v>
      </c>
      <c r="AQ18" s="14">
        <v>0</v>
      </c>
      <c r="AR18" s="14">
        <v>0</v>
      </c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25">
        <v>0</v>
      </c>
      <c r="BO18" s="25">
        <v>0</v>
      </c>
      <c r="BP18" s="25">
        <v>0</v>
      </c>
      <c r="BQ18" s="25">
        <v>100</v>
      </c>
      <c r="BR18" s="25">
        <v>100</v>
      </c>
      <c r="BS18" s="25">
        <v>0</v>
      </c>
      <c r="BT18" s="25">
        <v>0</v>
      </c>
      <c r="BU18" s="13"/>
      <c r="BV18" s="14">
        <v>0</v>
      </c>
      <c r="BW18" s="14">
        <v>0</v>
      </c>
      <c r="BX18" s="14">
        <v>0</v>
      </c>
      <c r="BY18" s="14">
        <v>100</v>
      </c>
      <c r="BZ18" s="14">
        <v>100</v>
      </c>
      <c r="CA18" s="14">
        <v>0</v>
      </c>
      <c r="CB18" s="14">
        <v>0</v>
      </c>
      <c r="CD18" s="14">
        <v>0</v>
      </c>
      <c r="CE18" s="38">
        <v>1</v>
      </c>
      <c r="CF18" s="13"/>
      <c r="CG18" s="20">
        <v>0</v>
      </c>
      <c r="CH18" s="13">
        <v>0</v>
      </c>
      <c r="CI18" s="13">
        <v>0</v>
      </c>
      <c r="CJ18" s="13">
        <v>0</v>
      </c>
      <c r="CK18" s="13">
        <v>0</v>
      </c>
      <c r="CL18" s="21">
        <v>0</v>
      </c>
      <c r="CM18" s="21">
        <v>0</v>
      </c>
      <c r="CN18" s="13"/>
      <c r="CO18" s="25">
        <v>0</v>
      </c>
      <c r="CP18" s="25">
        <v>0</v>
      </c>
      <c r="CQ18" s="25">
        <v>0</v>
      </c>
      <c r="CR18" s="25">
        <v>0</v>
      </c>
      <c r="CS18" s="25">
        <v>0</v>
      </c>
      <c r="CT18" s="25">
        <v>0</v>
      </c>
      <c r="CU18" s="25">
        <v>0</v>
      </c>
    </row>
    <row r="19" spans="1:99" x14ac:dyDescent="0.2">
      <c r="A19" s="3"/>
      <c r="B19" s="3"/>
      <c r="C19" s="3" t="s">
        <v>154</v>
      </c>
      <c r="D19" s="3"/>
      <c r="E19" s="3"/>
      <c r="F19" s="3"/>
      <c r="G19" s="6" t="s">
        <v>156</v>
      </c>
      <c r="H19" s="10" t="s">
        <v>157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14">
        <v>0</v>
      </c>
      <c r="V19" s="14">
        <v>0</v>
      </c>
      <c r="W19" s="14">
        <v>0</v>
      </c>
      <c r="X19" s="14">
        <v>0</v>
      </c>
      <c r="Y19" s="14">
        <v>0</v>
      </c>
      <c r="Z19" s="14">
        <v>0</v>
      </c>
      <c r="AA19" s="14">
        <v>0</v>
      </c>
      <c r="AB19" s="14">
        <v>0</v>
      </c>
      <c r="AC19" s="14">
        <v>0</v>
      </c>
      <c r="AD19" s="14">
        <v>0</v>
      </c>
      <c r="AE19" s="14">
        <v>0</v>
      </c>
      <c r="AF19" s="14">
        <v>0</v>
      </c>
      <c r="AG19" s="14">
        <v>0</v>
      </c>
      <c r="AH19" s="14">
        <v>0</v>
      </c>
      <c r="AI19" s="14">
        <v>0</v>
      </c>
      <c r="AJ19" s="14">
        <v>0</v>
      </c>
      <c r="AK19" s="14">
        <v>0</v>
      </c>
      <c r="AL19" s="14">
        <v>0</v>
      </c>
      <c r="AM19" s="14">
        <v>0</v>
      </c>
      <c r="AN19" s="14">
        <v>0</v>
      </c>
      <c r="AO19" s="57">
        <v>0.02</v>
      </c>
      <c r="AP19" s="14">
        <v>0</v>
      </c>
      <c r="AQ19" s="57">
        <v>0.03</v>
      </c>
      <c r="AR19" s="14">
        <v>0</v>
      </c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25">
        <v>0</v>
      </c>
      <c r="BO19" s="25">
        <v>0</v>
      </c>
      <c r="BP19" s="25">
        <v>1.2224098999999999</v>
      </c>
      <c r="BQ19" s="25">
        <v>0.2</v>
      </c>
      <c r="BR19" s="25">
        <v>0.2</v>
      </c>
      <c r="BS19" s="25">
        <v>0.36</v>
      </c>
      <c r="BT19" s="25">
        <v>0</v>
      </c>
      <c r="BU19" s="13"/>
      <c r="BV19" s="14">
        <v>0</v>
      </c>
      <c r="BW19" s="14">
        <v>0</v>
      </c>
      <c r="BX19" s="14">
        <v>0</v>
      </c>
      <c r="BY19" s="14">
        <v>0</v>
      </c>
      <c r="BZ19" s="14">
        <v>0</v>
      </c>
      <c r="CA19" s="14">
        <v>0</v>
      </c>
      <c r="CB19" s="14">
        <v>0</v>
      </c>
      <c r="CD19" s="14">
        <v>0</v>
      </c>
      <c r="CE19" s="38">
        <v>1</v>
      </c>
      <c r="CF19" s="13"/>
      <c r="CG19" s="22">
        <v>0</v>
      </c>
      <c r="CH19" s="23">
        <v>0</v>
      </c>
      <c r="CI19" s="23">
        <v>3.9999999756901161E-8</v>
      </c>
      <c r="CJ19" s="23">
        <v>0</v>
      </c>
      <c r="CK19" s="23">
        <v>0</v>
      </c>
      <c r="CL19" s="24">
        <v>0</v>
      </c>
      <c r="CM19" s="24">
        <v>0</v>
      </c>
      <c r="CN19" s="13"/>
      <c r="CO19" s="25">
        <v>0</v>
      </c>
      <c r="CP19" s="25">
        <v>0</v>
      </c>
      <c r="CQ19" s="25">
        <v>0</v>
      </c>
      <c r="CR19" s="25">
        <v>0</v>
      </c>
      <c r="CS19" s="25">
        <v>0</v>
      </c>
      <c r="CT19" s="25">
        <v>0</v>
      </c>
      <c r="CU19" s="25">
        <v>0</v>
      </c>
    </row>
    <row r="20" spans="1:99" x14ac:dyDescent="0.2">
      <c r="A20" s="3"/>
      <c r="B20" s="3"/>
      <c r="C20" s="3"/>
      <c r="D20" s="3"/>
      <c r="E20" s="3"/>
      <c r="F20" s="3"/>
      <c r="G20" s="6"/>
      <c r="H20" s="10"/>
      <c r="I20" s="3"/>
      <c r="J20" s="6" t="s">
        <v>73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27" t="s">
        <v>74</v>
      </c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27" t="s">
        <v>129</v>
      </c>
      <c r="BW20" s="13" t="s">
        <v>140</v>
      </c>
      <c r="BX20" s="13" t="s">
        <v>203</v>
      </c>
      <c r="BY20" s="13"/>
      <c r="BZ20" s="60" t="s">
        <v>204</v>
      </c>
      <c r="CA20" s="13"/>
      <c r="CB20" s="13"/>
      <c r="CC20" s="13"/>
      <c r="CD20" t="s">
        <v>148</v>
      </c>
      <c r="CF20" s="13"/>
      <c r="CG20" s="27" t="s">
        <v>224</v>
      </c>
      <c r="CH20" s="13"/>
      <c r="CI20" s="13"/>
      <c r="CJ20" s="13"/>
      <c r="CK20" s="13"/>
      <c r="CL20" s="13"/>
      <c r="CM20" s="13"/>
      <c r="CN20" s="13"/>
      <c r="CO20" s="27" t="s">
        <v>127</v>
      </c>
    </row>
    <row r="21" spans="1:99" x14ac:dyDescent="0.2">
      <c r="A21" s="3"/>
      <c r="B21" s="3"/>
      <c r="C21" s="3"/>
      <c r="D21" s="6"/>
      <c r="E21" s="6"/>
      <c r="F21" s="4" t="s">
        <v>105</v>
      </c>
      <c r="G21" s="6" t="s">
        <v>25</v>
      </c>
      <c r="H21" s="10" t="s">
        <v>57</v>
      </c>
      <c r="I21" s="3"/>
      <c r="J21" s="12">
        <v>1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T21" s="12">
        <v>1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3"/>
      <c r="BN21" s="13"/>
      <c r="BO21" s="13"/>
      <c r="BP21" s="13"/>
      <c r="BQ21" s="13"/>
      <c r="BR21" s="13"/>
      <c r="BS21" s="13"/>
      <c r="BT21" s="13"/>
      <c r="BU21" s="13"/>
      <c r="BV21" s="14">
        <v>1</v>
      </c>
      <c r="BW21" s="14">
        <v>0</v>
      </c>
      <c r="BX21" s="14">
        <v>1</v>
      </c>
      <c r="BY21" s="13"/>
      <c r="BZ21" s="61">
        <v>0</v>
      </c>
      <c r="CA21" s="13"/>
      <c r="CB21" s="13"/>
      <c r="CC21" s="13"/>
      <c r="CD21" s="25">
        <v>0</v>
      </c>
      <c r="CF21" s="13"/>
      <c r="CG21" s="17" cm="1">
        <f t="array" ref="CG21:CM30">TRANSPOSE(MMULT(U58:AR64,J21:S44))-BN10:BT19</f>
        <v>0</v>
      </c>
      <c r="CH21" s="18">
        <v>0</v>
      </c>
      <c r="CI21" s="18">
        <v>0</v>
      </c>
      <c r="CJ21" s="18">
        <v>0</v>
      </c>
      <c r="CK21" s="18">
        <v>0</v>
      </c>
      <c r="CL21" s="19">
        <v>0</v>
      </c>
      <c r="CM21" s="19">
        <v>0</v>
      </c>
      <c r="CN21" s="13"/>
      <c r="CO21" s="17" cm="1">
        <f t="array" ref="CO21:CU37">TRANSPOSE(_xlfn.ANCHORARRAY(AT74)-AT82:BJ88)</f>
        <v>-0.3</v>
      </c>
      <c r="CP21" s="18">
        <v>-0.6</v>
      </c>
      <c r="CQ21" s="18">
        <v>-0.3</v>
      </c>
      <c r="CR21" s="18">
        <v>-0.6</v>
      </c>
      <c r="CS21" s="18">
        <v>-0.9</v>
      </c>
      <c r="CT21" s="19">
        <v>-0.6</v>
      </c>
      <c r="CU21">
        <v>0</v>
      </c>
    </row>
    <row r="22" spans="1:99" x14ac:dyDescent="0.2">
      <c r="A22" s="3"/>
      <c r="B22" s="3"/>
      <c r="C22" s="3"/>
      <c r="D22" s="6"/>
      <c r="E22" s="6"/>
      <c r="F22" s="4" t="s">
        <v>106</v>
      </c>
      <c r="G22" s="6" t="s">
        <v>37</v>
      </c>
      <c r="H22" s="10" t="s">
        <v>57</v>
      </c>
      <c r="I22" s="3"/>
      <c r="J22" s="12">
        <v>1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T22" s="12">
        <v>0</v>
      </c>
      <c r="AU22" s="12">
        <v>1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3"/>
      <c r="BN22" s="13"/>
      <c r="BO22" s="13"/>
      <c r="BP22" s="13"/>
      <c r="BQ22" s="13"/>
      <c r="BR22" s="13"/>
      <c r="BS22" s="13"/>
      <c r="BT22" s="13"/>
      <c r="BU22" s="13"/>
      <c r="BV22" s="14">
        <v>0</v>
      </c>
      <c r="BW22" s="14">
        <v>0</v>
      </c>
      <c r="BX22" s="14">
        <v>1</v>
      </c>
      <c r="BY22" s="13"/>
      <c r="BZ22" s="61">
        <v>0</v>
      </c>
      <c r="CA22" s="13"/>
      <c r="CB22" s="13"/>
      <c r="CC22" s="13"/>
      <c r="CD22" s="13" t="s">
        <v>147</v>
      </c>
      <c r="CF22" s="13"/>
      <c r="CG22" s="20">
        <v>0</v>
      </c>
      <c r="CH22" s="13">
        <v>0</v>
      </c>
      <c r="CI22" s="13">
        <v>0</v>
      </c>
      <c r="CJ22" s="13">
        <v>0</v>
      </c>
      <c r="CK22" s="13">
        <v>0</v>
      </c>
      <c r="CL22" s="21">
        <v>0</v>
      </c>
      <c r="CM22" s="21">
        <v>0</v>
      </c>
      <c r="CN22" s="13"/>
      <c r="CO22" s="20">
        <v>-15.3</v>
      </c>
      <c r="CP22" s="13">
        <v>-7.9999999999999991</v>
      </c>
      <c r="CQ22" s="13">
        <v>-15.3</v>
      </c>
      <c r="CR22" s="13">
        <v>-15.3</v>
      </c>
      <c r="CS22" s="13">
        <v>-8.3000000000000007</v>
      </c>
      <c r="CT22" s="21">
        <v>-15.3</v>
      </c>
      <c r="CU22">
        <v>-13.600000000000001</v>
      </c>
    </row>
    <row r="23" spans="1:99" x14ac:dyDescent="0.2">
      <c r="A23" s="3"/>
      <c r="B23" s="3"/>
      <c r="C23" s="3"/>
      <c r="D23" s="6"/>
      <c r="E23" s="6"/>
      <c r="F23" s="4" t="s">
        <v>107</v>
      </c>
      <c r="G23" s="6" t="s">
        <v>38</v>
      </c>
      <c r="H23" s="10" t="s">
        <v>57</v>
      </c>
      <c r="I23" s="3"/>
      <c r="J23" s="12">
        <v>-1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T23" s="12">
        <v>0</v>
      </c>
      <c r="AU23" s="12">
        <v>1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3"/>
      <c r="BN23" s="13"/>
      <c r="BO23" s="13"/>
      <c r="BP23" s="13"/>
      <c r="BQ23" s="13"/>
      <c r="BR23" s="13"/>
      <c r="BS23" s="13"/>
      <c r="BT23" s="13"/>
      <c r="BU23" s="13"/>
      <c r="BV23" s="14">
        <v>-1</v>
      </c>
      <c r="BW23" s="14">
        <v>0</v>
      </c>
      <c r="BX23" s="14">
        <v>0</v>
      </c>
      <c r="BY23" s="13"/>
      <c r="BZ23" s="61">
        <v>0</v>
      </c>
      <c r="CA23" s="13"/>
      <c r="CB23" s="13"/>
      <c r="CC23" s="13"/>
      <c r="CD23" s="13">
        <v>10000</v>
      </c>
      <c r="CF23" s="13"/>
      <c r="CG23" s="20">
        <v>0</v>
      </c>
      <c r="CH23" s="13">
        <v>0</v>
      </c>
      <c r="CI23" s="13">
        <v>0</v>
      </c>
      <c r="CJ23" s="13">
        <v>0</v>
      </c>
      <c r="CK23" s="13">
        <v>0</v>
      </c>
      <c r="CL23" s="21">
        <v>0</v>
      </c>
      <c r="CM23" s="21">
        <v>0</v>
      </c>
      <c r="CN23" s="13"/>
      <c r="CO23" s="20">
        <v>-6.7360679000000001</v>
      </c>
      <c r="CP23" s="13">
        <v>-4.5999999999999996</v>
      </c>
      <c r="CQ23" s="13">
        <v>-7</v>
      </c>
      <c r="CR23" s="13">
        <v>-2</v>
      </c>
      <c r="CS23" s="13">
        <v>-6</v>
      </c>
      <c r="CT23" s="21">
        <v>-3</v>
      </c>
      <c r="CU23">
        <v>-7</v>
      </c>
    </row>
    <row r="24" spans="1:99" x14ac:dyDescent="0.2">
      <c r="A24" s="3"/>
      <c r="B24" s="3"/>
      <c r="C24" s="3"/>
      <c r="D24" s="6"/>
      <c r="E24" s="6"/>
      <c r="F24" s="4" t="s">
        <v>108</v>
      </c>
      <c r="G24" s="6" t="s">
        <v>39</v>
      </c>
      <c r="H24" s="10" t="s">
        <v>57</v>
      </c>
      <c r="I24" s="3"/>
      <c r="J24" s="12">
        <v>1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1</v>
      </c>
      <c r="BL24" s="12">
        <v>0</v>
      </c>
      <c r="BM24" s="13"/>
      <c r="BN24" s="13"/>
      <c r="BO24" s="13"/>
      <c r="BP24" s="13"/>
      <c r="BQ24" s="13"/>
      <c r="BR24" s="13"/>
      <c r="BS24" s="13"/>
      <c r="BT24" s="13"/>
      <c r="BU24" s="13"/>
      <c r="BV24" s="14">
        <v>1</v>
      </c>
      <c r="BW24" s="14">
        <v>0</v>
      </c>
      <c r="BX24" s="14">
        <v>1</v>
      </c>
      <c r="BY24" s="13"/>
      <c r="BZ24" s="61">
        <v>0</v>
      </c>
      <c r="CA24" s="13"/>
      <c r="CB24" s="13"/>
      <c r="CC24" s="13"/>
      <c r="CD24" s="13"/>
      <c r="CF24" s="6"/>
      <c r="CG24" s="20">
        <v>0</v>
      </c>
      <c r="CH24" s="13">
        <v>0</v>
      </c>
      <c r="CI24" s="13">
        <v>0</v>
      </c>
      <c r="CJ24" s="13">
        <v>0</v>
      </c>
      <c r="CK24" s="13">
        <v>0</v>
      </c>
      <c r="CL24" s="21">
        <v>0</v>
      </c>
      <c r="CM24" s="21">
        <v>0</v>
      </c>
      <c r="CN24" s="13"/>
      <c r="CO24" s="20">
        <v>0</v>
      </c>
      <c r="CP24" s="13">
        <v>0</v>
      </c>
      <c r="CQ24" s="13">
        <v>0</v>
      </c>
      <c r="CR24" s="13">
        <v>0</v>
      </c>
      <c r="CS24" s="13">
        <v>0</v>
      </c>
      <c r="CT24" s="21">
        <v>0</v>
      </c>
      <c r="CU24">
        <v>0</v>
      </c>
    </row>
    <row r="25" spans="1:99" x14ac:dyDescent="0.2">
      <c r="A25" s="3"/>
      <c r="B25" s="3"/>
      <c r="C25" s="3"/>
      <c r="D25" s="6"/>
      <c r="E25" s="6"/>
      <c r="F25" s="4" t="s">
        <v>225</v>
      </c>
      <c r="G25" s="65" t="s">
        <v>226</v>
      </c>
      <c r="H25" s="10" t="s">
        <v>57</v>
      </c>
      <c r="I25" s="3"/>
      <c r="J25" s="12">
        <v>0</v>
      </c>
      <c r="K25" s="12">
        <v>1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T25" s="12">
        <v>0</v>
      </c>
      <c r="AU25" s="12">
        <v>0</v>
      </c>
      <c r="AV25" s="12">
        <v>1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V25" s="14">
        <v>0</v>
      </c>
      <c r="BW25" s="14">
        <v>1</v>
      </c>
      <c r="BX25" s="14">
        <v>0</v>
      </c>
      <c r="BZ25" s="61">
        <v>0</v>
      </c>
      <c r="CF25" s="6"/>
      <c r="CG25" s="20">
        <v>0</v>
      </c>
      <c r="CH25" s="13">
        <v>0</v>
      </c>
      <c r="CI25" s="13">
        <v>0</v>
      </c>
      <c r="CJ25" s="13">
        <v>0</v>
      </c>
      <c r="CK25" s="13">
        <v>0</v>
      </c>
      <c r="CL25" s="21">
        <v>0</v>
      </c>
      <c r="CM25" s="21">
        <v>0</v>
      </c>
      <c r="CN25" s="13"/>
      <c r="CO25" s="20">
        <v>-5</v>
      </c>
      <c r="CP25" s="13">
        <v>-3</v>
      </c>
      <c r="CQ25" s="13">
        <v>-5</v>
      </c>
      <c r="CR25" s="13">
        <v>0</v>
      </c>
      <c r="CS25" s="13">
        <v>0</v>
      </c>
      <c r="CT25" s="21">
        <v>0</v>
      </c>
      <c r="CU25">
        <v>0</v>
      </c>
    </row>
    <row r="26" spans="1:99" x14ac:dyDescent="0.2">
      <c r="A26" s="3"/>
      <c r="B26" s="3"/>
      <c r="C26" s="3"/>
      <c r="D26" s="6"/>
      <c r="E26" s="6"/>
      <c r="F26" s="4" t="s">
        <v>229</v>
      </c>
      <c r="G26" s="65" t="s">
        <v>227</v>
      </c>
      <c r="H26" s="10" t="s">
        <v>57</v>
      </c>
      <c r="I26" s="3"/>
      <c r="J26" s="12">
        <v>0</v>
      </c>
      <c r="K26" s="12">
        <v>1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T26" s="12">
        <v>0</v>
      </c>
      <c r="AU26" s="12">
        <v>0</v>
      </c>
      <c r="AV26" s="12">
        <v>1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V26" s="14">
        <v>0</v>
      </c>
      <c r="BW26" s="14">
        <v>1</v>
      </c>
      <c r="BX26" s="14">
        <v>0</v>
      </c>
      <c r="BZ26" s="61">
        <v>0</v>
      </c>
      <c r="CF26" s="6"/>
      <c r="CG26" s="20">
        <v>0</v>
      </c>
      <c r="CH26" s="13">
        <v>0</v>
      </c>
      <c r="CI26" s="13">
        <v>0</v>
      </c>
      <c r="CJ26" s="13">
        <v>0</v>
      </c>
      <c r="CK26" s="13">
        <v>0</v>
      </c>
      <c r="CL26" s="21">
        <v>0</v>
      </c>
      <c r="CM26" s="21">
        <v>0</v>
      </c>
      <c r="CN26" s="13"/>
      <c r="CO26" s="20">
        <v>6</v>
      </c>
      <c r="CP26" s="13">
        <v>6</v>
      </c>
      <c r="CQ26" s="13">
        <v>6</v>
      </c>
      <c r="CR26" s="13">
        <v>6</v>
      </c>
      <c r="CS26" s="13">
        <v>6</v>
      </c>
      <c r="CT26" s="21">
        <v>6</v>
      </c>
      <c r="CU26">
        <v>6</v>
      </c>
    </row>
    <row r="27" spans="1:99" x14ac:dyDescent="0.2">
      <c r="A27" s="3"/>
      <c r="B27" s="3"/>
      <c r="C27" s="3"/>
      <c r="D27" s="6"/>
      <c r="E27" s="6"/>
      <c r="F27" s="4" t="s">
        <v>110</v>
      </c>
      <c r="G27" s="6" t="s">
        <v>41</v>
      </c>
      <c r="H27" s="10" t="s">
        <v>57</v>
      </c>
      <c r="I27" s="3"/>
      <c r="J27" s="12">
        <v>0</v>
      </c>
      <c r="K27" s="12">
        <v>0</v>
      </c>
      <c r="L27" s="12">
        <v>1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T27" s="12">
        <v>0</v>
      </c>
      <c r="AU27" s="12">
        <v>0</v>
      </c>
      <c r="AV27" s="12">
        <v>1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V27" s="14">
        <v>0</v>
      </c>
      <c r="BW27" s="14">
        <v>0</v>
      </c>
      <c r="BX27" s="14">
        <v>0</v>
      </c>
      <c r="BZ27" s="61">
        <v>0</v>
      </c>
      <c r="CF27" s="6"/>
      <c r="CG27" s="20">
        <v>0</v>
      </c>
      <c r="CH27" s="13">
        <v>0</v>
      </c>
      <c r="CI27" s="13">
        <v>0</v>
      </c>
      <c r="CJ27" s="13">
        <v>0</v>
      </c>
      <c r="CK27" s="13">
        <v>0</v>
      </c>
      <c r="CL27" s="21">
        <v>0</v>
      </c>
      <c r="CM27" s="21">
        <v>0</v>
      </c>
      <c r="CN27" s="13"/>
      <c r="CO27" s="20">
        <v>0</v>
      </c>
      <c r="CP27" s="13">
        <v>0</v>
      </c>
      <c r="CQ27" s="13">
        <v>0</v>
      </c>
      <c r="CR27" s="13">
        <v>0</v>
      </c>
      <c r="CS27" s="13">
        <v>0</v>
      </c>
      <c r="CT27" s="21">
        <v>0</v>
      </c>
      <c r="CU27">
        <v>0</v>
      </c>
    </row>
    <row r="28" spans="1:99" x14ac:dyDescent="0.2">
      <c r="A28" s="3"/>
      <c r="B28" s="3"/>
      <c r="C28" s="3"/>
      <c r="D28" s="6"/>
      <c r="E28" s="6"/>
      <c r="F28" s="4" t="s">
        <v>111</v>
      </c>
      <c r="G28" s="6" t="s">
        <v>29</v>
      </c>
      <c r="H28" s="10" t="s">
        <v>57</v>
      </c>
      <c r="I28" s="3"/>
      <c r="J28" s="12">
        <v>0</v>
      </c>
      <c r="K28" s="12">
        <v>1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T28" s="12">
        <v>0</v>
      </c>
      <c r="AU28" s="12">
        <v>0</v>
      </c>
      <c r="AV28" s="12">
        <v>0</v>
      </c>
      <c r="AW28" s="12">
        <v>1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V28" s="14">
        <v>0</v>
      </c>
      <c r="BW28" s="14">
        <v>1</v>
      </c>
      <c r="BX28" s="14">
        <v>0</v>
      </c>
      <c r="BZ28" s="61">
        <v>0</v>
      </c>
      <c r="CF28" s="6"/>
      <c r="CG28" s="20">
        <v>0</v>
      </c>
      <c r="CH28" s="13">
        <v>0</v>
      </c>
      <c r="CI28" s="13">
        <v>0</v>
      </c>
      <c r="CJ28" s="13">
        <v>0</v>
      </c>
      <c r="CK28" s="13">
        <v>0</v>
      </c>
      <c r="CL28" s="21">
        <v>0</v>
      </c>
      <c r="CM28" s="21">
        <v>0</v>
      </c>
      <c r="CN28" s="13"/>
      <c r="CO28" s="20">
        <v>0</v>
      </c>
      <c r="CP28" s="13">
        <v>0</v>
      </c>
      <c r="CQ28" s="13">
        <v>0</v>
      </c>
      <c r="CR28" s="13">
        <v>0</v>
      </c>
      <c r="CS28" s="13">
        <v>0</v>
      </c>
      <c r="CT28" s="21">
        <v>0</v>
      </c>
      <c r="CU28">
        <v>0</v>
      </c>
    </row>
    <row r="29" spans="1:99" x14ac:dyDescent="0.2">
      <c r="A29" s="3"/>
      <c r="B29" s="3"/>
      <c r="C29" s="3"/>
      <c r="D29" s="6"/>
      <c r="E29" s="6"/>
      <c r="F29" s="4" t="s">
        <v>112</v>
      </c>
      <c r="G29" s="6" t="s">
        <v>133</v>
      </c>
      <c r="H29" s="10" t="s">
        <v>57</v>
      </c>
      <c r="I29" s="3"/>
      <c r="J29" s="12">
        <v>0</v>
      </c>
      <c r="K29" s="12">
        <v>1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1</v>
      </c>
      <c r="BV29" s="14">
        <v>0</v>
      </c>
      <c r="BW29" s="14">
        <v>1</v>
      </c>
      <c r="BX29" s="14">
        <v>0</v>
      </c>
      <c r="BZ29" s="61">
        <v>0</v>
      </c>
      <c r="CF29" s="6"/>
      <c r="CG29" s="20">
        <v>0</v>
      </c>
      <c r="CH29" s="13">
        <v>0</v>
      </c>
      <c r="CI29" s="13">
        <v>0</v>
      </c>
      <c r="CJ29" s="13">
        <v>0</v>
      </c>
      <c r="CK29" s="13">
        <v>0</v>
      </c>
      <c r="CL29" s="21">
        <v>0</v>
      </c>
      <c r="CM29" s="21">
        <v>0</v>
      </c>
      <c r="CN29" s="13"/>
      <c r="CO29" s="20">
        <v>-0.5</v>
      </c>
      <c r="CP29" s="13">
        <v>-1</v>
      </c>
      <c r="CQ29" s="13">
        <v>-2</v>
      </c>
      <c r="CR29" s="13">
        <v>-0.5</v>
      </c>
      <c r="CS29" s="13">
        <v>-1</v>
      </c>
      <c r="CT29" s="21">
        <v>-2</v>
      </c>
      <c r="CU29">
        <v>-2</v>
      </c>
    </row>
    <row r="30" spans="1:99" x14ac:dyDescent="0.2">
      <c r="A30" s="3"/>
      <c r="B30" s="3"/>
      <c r="C30" s="3"/>
      <c r="D30" s="6"/>
      <c r="E30" s="6"/>
      <c r="F30" s="4" t="s">
        <v>185</v>
      </c>
      <c r="G30" s="6" t="s">
        <v>30</v>
      </c>
      <c r="H30" s="10" t="s">
        <v>57</v>
      </c>
      <c r="I30" s="3"/>
      <c r="J30" s="12">
        <v>0</v>
      </c>
      <c r="K30" s="12">
        <v>0</v>
      </c>
      <c r="L30" s="12">
        <v>0</v>
      </c>
      <c r="M30" s="12">
        <v>1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T30" s="12">
        <v>0</v>
      </c>
      <c r="AU30" s="12">
        <v>0</v>
      </c>
      <c r="AV30" s="12">
        <v>0</v>
      </c>
      <c r="AW30" s="12">
        <v>0</v>
      </c>
      <c r="AX30" s="12">
        <v>1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V30" s="14">
        <v>0</v>
      </c>
      <c r="BW30" s="14">
        <v>0</v>
      </c>
      <c r="BX30" s="14">
        <v>0</v>
      </c>
      <c r="BZ30" s="61">
        <v>0</v>
      </c>
      <c r="CF30" s="6"/>
      <c r="CG30" s="20">
        <v>0</v>
      </c>
      <c r="CH30" s="13">
        <v>0</v>
      </c>
      <c r="CI30" s="13">
        <v>0</v>
      </c>
      <c r="CJ30" s="13">
        <v>0</v>
      </c>
      <c r="CK30" s="13">
        <v>0</v>
      </c>
      <c r="CL30" s="21">
        <v>0</v>
      </c>
      <c r="CM30" s="21">
        <v>0</v>
      </c>
      <c r="CN30" s="13"/>
      <c r="CO30" s="20">
        <v>-0.75</v>
      </c>
      <c r="CP30" s="13">
        <v>-1.5</v>
      </c>
      <c r="CQ30" s="13">
        <v>-3</v>
      </c>
      <c r="CR30" s="13">
        <v>-0.75</v>
      </c>
      <c r="CS30" s="13">
        <v>-1.5</v>
      </c>
      <c r="CT30" s="21">
        <v>-3</v>
      </c>
      <c r="CU30">
        <v>-3</v>
      </c>
    </row>
    <row r="31" spans="1:99" x14ac:dyDescent="0.2">
      <c r="A31" s="3"/>
      <c r="B31" s="3"/>
      <c r="C31" s="3"/>
      <c r="D31" s="6"/>
      <c r="E31" s="6"/>
      <c r="F31" s="4" t="s">
        <v>113</v>
      </c>
      <c r="G31" s="6" t="s">
        <v>31</v>
      </c>
      <c r="H31" s="10" t="s">
        <v>57</v>
      </c>
      <c r="I31" s="3"/>
      <c r="J31" s="12">
        <v>0</v>
      </c>
      <c r="K31" s="12">
        <v>0</v>
      </c>
      <c r="L31" s="12">
        <v>0</v>
      </c>
      <c r="M31" s="12">
        <v>1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1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V31" s="14">
        <v>0</v>
      </c>
      <c r="BW31" s="14">
        <v>0</v>
      </c>
      <c r="BX31" s="14">
        <v>0</v>
      </c>
      <c r="BZ31" s="61">
        <v>0</v>
      </c>
      <c r="CF31" s="6"/>
      <c r="CG31" s="13"/>
      <c r="CH31" s="13"/>
      <c r="CI31" s="13"/>
      <c r="CJ31" s="13"/>
      <c r="CK31" s="13"/>
      <c r="CL31" s="13"/>
      <c r="CM31" s="13"/>
      <c r="CN31" s="13"/>
      <c r="CO31" s="20">
        <v>-4.3319260000000002</v>
      </c>
      <c r="CP31" s="13">
        <v>0</v>
      </c>
      <c r="CQ31" s="13">
        <v>-3.8</v>
      </c>
      <c r="CR31" s="13">
        <v>-6.7</v>
      </c>
      <c r="CS31" s="13">
        <v>0</v>
      </c>
      <c r="CT31" s="21">
        <v>-6.3</v>
      </c>
      <c r="CU31">
        <v>0</v>
      </c>
    </row>
    <row r="32" spans="1:99" x14ac:dyDescent="0.2">
      <c r="A32" s="3"/>
      <c r="B32" s="3"/>
      <c r="C32" s="3"/>
      <c r="D32" s="6"/>
      <c r="E32" s="6"/>
      <c r="F32" s="4" t="s">
        <v>114</v>
      </c>
      <c r="G32" s="6" t="s">
        <v>32</v>
      </c>
      <c r="H32" s="10" t="s">
        <v>57</v>
      </c>
      <c r="I32" s="3"/>
      <c r="J32" s="12">
        <v>0</v>
      </c>
      <c r="K32" s="12">
        <v>0</v>
      </c>
      <c r="L32" s="12">
        <v>1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1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V32" s="14">
        <v>0</v>
      </c>
      <c r="BW32" s="14">
        <v>0</v>
      </c>
      <c r="BX32" s="14">
        <v>0</v>
      </c>
      <c r="BZ32" s="61">
        <v>0</v>
      </c>
      <c r="CF32" s="6"/>
      <c r="CG32" s="13"/>
      <c r="CH32" s="13"/>
      <c r="CI32" s="13"/>
      <c r="CJ32" s="13"/>
      <c r="CK32" s="13"/>
      <c r="CL32" s="13"/>
      <c r="CM32" s="13"/>
      <c r="CN32" s="13"/>
      <c r="CO32" s="30">
        <v>0</v>
      </c>
      <c r="CP32">
        <v>0</v>
      </c>
      <c r="CQ32">
        <v>0</v>
      </c>
      <c r="CR32">
        <v>0</v>
      </c>
      <c r="CS32">
        <v>0</v>
      </c>
      <c r="CT32" s="31">
        <v>0</v>
      </c>
      <c r="CU32">
        <v>0</v>
      </c>
    </row>
    <row r="33" spans="1:99" x14ac:dyDescent="0.2">
      <c r="A33" s="3"/>
      <c r="B33" s="3"/>
      <c r="C33" s="3"/>
      <c r="D33" s="6"/>
      <c r="E33" s="6"/>
      <c r="F33" s="4" t="s">
        <v>115</v>
      </c>
      <c r="G33" s="6" t="s">
        <v>33</v>
      </c>
      <c r="H33" s="10" t="s">
        <v>57</v>
      </c>
      <c r="I33" s="3"/>
      <c r="J33" s="12">
        <v>0</v>
      </c>
      <c r="K33" s="12">
        <v>0</v>
      </c>
      <c r="L33" s="12">
        <v>0</v>
      </c>
      <c r="M33" s="12">
        <v>0</v>
      </c>
      <c r="N33" s="12">
        <v>1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1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V33" s="14">
        <v>0</v>
      </c>
      <c r="BW33" s="14">
        <v>0</v>
      </c>
      <c r="BX33" s="14">
        <v>0</v>
      </c>
      <c r="BZ33" s="61">
        <v>0</v>
      </c>
      <c r="CF33" s="6"/>
      <c r="CN33" s="13"/>
      <c r="CO33" s="30">
        <v>0</v>
      </c>
      <c r="CP33">
        <v>0</v>
      </c>
      <c r="CQ33">
        <v>0</v>
      </c>
      <c r="CR33">
        <v>0</v>
      </c>
      <c r="CS33">
        <v>0</v>
      </c>
      <c r="CT33" s="31">
        <v>0</v>
      </c>
      <c r="CU33">
        <v>0</v>
      </c>
    </row>
    <row r="34" spans="1:99" x14ac:dyDescent="0.2">
      <c r="A34" s="3"/>
      <c r="B34" s="3"/>
      <c r="C34" s="3"/>
      <c r="D34" s="6"/>
      <c r="E34" s="6"/>
      <c r="F34" s="4" t="s">
        <v>116</v>
      </c>
      <c r="G34" s="6" t="s">
        <v>34</v>
      </c>
      <c r="H34" s="10" t="s">
        <v>57</v>
      </c>
      <c r="I34" s="3"/>
      <c r="J34" s="12">
        <v>0</v>
      </c>
      <c r="K34" s="12">
        <v>0</v>
      </c>
      <c r="L34" s="12">
        <v>0</v>
      </c>
      <c r="M34" s="12">
        <v>0</v>
      </c>
      <c r="N34" s="12">
        <v>1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1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V34" s="14">
        <v>0</v>
      </c>
      <c r="BW34" s="14">
        <v>0</v>
      </c>
      <c r="BX34" s="14">
        <v>0</v>
      </c>
      <c r="BZ34" s="61">
        <v>0</v>
      </c>
      <c r="CF34" s="6"/>
      <c r="CN34" s="13"/>
      <c r="CO34" s="30">
        <v>-15</v>
      </c>
      <c r="CP34">
        <v>0</v>
      </c>
      <c r="CQ34">
        <v>-5.8319260000000002</v>
      </c>
      <c r="CR34">
        <v>-17</v>
      </c>
      <c r="CS34">
        <v>-17</v>
      </c>
      <c r="CT34" s="31">
        <v>-6.3</v>
      </c>
      <c r="CU34">
        <v>0</v>
      </c>
    </row>
    <row r="35" spans="1:99" x14ac:dyDescent="0.2">
      <c r="A35" s="3"/>
      <c r="B35" s="3"/>
      <c r="C35" s="3"/>
      <c r="D35" s="6"/>
      <c r="E35" s="6"/>
      <c r="F35" s="4" t="s">
        <v>132</v>
      </c>
      <c r="G35" s="6" t="s">
        <v>35</v>
      </c>
      <c r="H35" s="10" t="s">
        <v>57</v>
      </c>
      <c r="I35" s="3"/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1</v>
      </c>
      <c r="P35" s="12">
        <v>0</v>
      </c>
      <c r="Q35" s="12">
        <v>0</v>
      </c>
      <c r="R35" s="12">
        <v>0</v>
      </c>
      <c r="S35" s="12">
        <v>0</v>
      </c>
      <c r="T35" s="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1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V35" s="14">
        <v>0</v>
      </c>
      <c r="BW35" s="14">
        <v>0</v>
      </c>
      <c r="BX35" s="14">
        <v>0</v>
      </c>
      <c r="BZ35" s="61">
        <v>0</v>
      </c>
      <c r="CF35" s="6"/>
      <c r="CN35" s="13"/>
      <c r="CO35" s="20">
        <v>-100</v>
      </c>
      <c r="CP35" s="13">
        <v>0</v>
      </c>
      <c r="CQ35" s="13">
        <v>-38.879506999999997</v>
      </c>
      <c r="CR35" s="13">
        <v>-100</v>
      </c>
      <c r="CS35" s="13">
        <v>-100</v>
      </c>
      <c r="CT35" s="21">
        <v>-42</v>
      </c>
      <c r="CU35">
        <v>0</v>
      </c>
    </row>
    <row r="36" spans="1:99" x14ac:dyDescent="0.2">
      <c r="A36" s="3"/>
      <c r="B36" s="3"/>
      <c r="C36" s="3"/>
      <c r="D36" s="6"/>
      <c r="E36" s="6"/>
      <c r="F36" s="4" t="s">
        <v>143</v>
      </c>
      <c r="G36" s="56" t="s">
        <v>177</v>
      </c>
      <c r="H36" s="10" t="s">
        <v>57</v>
      </c>
      <c r="I36" s="3"/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1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V36" s="14">
        <v>0</v>
      </c>
      <c r="BW36" s="14">
        <v>0</v>
      </c>
      <c r="BX36" s="14">
        <v>-1</v>
      </c>
      <c r="BZ36" s="61">
        <v>-1</v>
      </c>
      <c r="CF36" s="13"/>
      <c r="CN36" s="13"/>
      <c r="CO36" s="20">
        <v>0</v>
      </c>
      <c r="CP36" s="13">
        <v>0</v>
      </c>
      <c r="CQ36" s="13">
        <v>-61.120493000000003</v>
      </c>
      <c r="CR36" s="13">
        <v>-10</v>
      </c>
      <c r="CS36" s="13">
        <v>-10</v>
      </c>
      <c r="CT36" s="21">
        <v>-18</v>
      </c>
      <c r="CU36">
        <v>0</v>
      </c>
    </row>
    <row r="37" spans="1:99" x14ac:dyDescent="0.2">
      <c r="A37" s="3"/>
      <c r="B37" s="3"/>
      <c r="C37" s="3"/>
      <c r="D37" s="6"/>
      <c r="E37" s="6"/>
      <c r="F37" s="4" t="s">
        <v>236</v>
      </c>
      <c r="G37" s="56" t="s">
        <v>238</v>
      </c>
      <c r="H37" s="10" t="s">
        <v>57</v>
      </c>
      <c r="I37" s="3"/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1</v>
      </c>
      <c r="BF37" s="12">
        <v>1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V37" s="14">
        <v>0</v>
      </c>
      <c r="BW37" s="14">
        <v>0</v>
      </c>
      <c r="BX37" s="14">
        <v>0</v>
      </c>
      <c r="BZ37" s="61">
        <v>-1</v>
      </c>
      <c r="CF37" s="13"/>
      <c r="CN37" s="13"/>
      <c r="CO37" s="20">
        <v>0</v>
      </c>
      <c r="CP37" s="13">
        <v>0</v>
      </c>
      <c r="CQ37" s="13">
        <v>-1.2224098999999999</v>
      </c>
      <c r="CR37" s="13">
        <v>-0.2</v>
      </c>
      <c r="CS37" s="13">
        <v>-0.2</v>
      </c>
      <c r="CT37" s="21">
        <v>-0.36</v>
      </c>
      <c r="CU37">
        <v>0</v>
      </c>
    </row>
    <row r="38" spans="1:99" x14ac:dyDescent="0.2">
      <c r="A38" s="3"/>
      <c r="B38" s="3"/>
      <c r="C38" s="3"/>
      <c r="D38" s="6"/>
      <c r="E38" s="6"/>
      <c r="F38" s="4" t="s">
        <v>237</v>
      </c>
      <c r="G38" s="56" t="s">
        <v>239</v>
      </c>
      <c r="H38" s="10" t="s">
        <v>57</v>
      </c>
      <c r="I38" s="3"/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1</v>
      </c>
      <c r="BF38" s="12">
        <v>1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V38" s="14">
        <v>0</v>
      </c>
      <c r="BW38" s="14">
        <v>0</v>
      </c>
      <c r="BX38" s="14">
        <v>0</v>
      </c>
      <c r="BZ38" s="61">
        <v>-1</v>
      </c>
      <c r="CF38" s="13"/>
      <c r="CN38" s="13"/>
      <c r="CO38" s="13"/>
      <c r="CP38" s="13"/>
      <c r="CQ38" s="13"/>
      <c r="CR38" s="13"/>
      <c r="CS38" s="13"/>
      <c r="CT38" s="13"/>
    </row>
    <row r="39" spans="1:99" x14ac:dyDescent="0.2">
      <c r="A39" s="3"/>
      <c r="B39" s="3"/>
      <c r="C39" s="3"/>
      <c r="D39" s="6"/>
      <c r="E39" s="6"/>
      <c r="F39" s="4" t="s">
        <v>171</v>
      </c>
      <c r="G39" s="56" t="s">
        <v>179</v>
      </c>
      <c r="H39" s="10" t="s">
        <v>57</v>
      </c>
      <c r="I39" s="3"/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1</v>
      </c>
      <c r="Q39" s="12">
        <v>0</v>
      </c>
      <c r="R39" s="12">
        <v>0</v>
      </c>
      <c r="S39" s="12">
        <v>0</v>
      </c>
      <c r="T39" s="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1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V39" s="14">
        <v>0</v>
      </c>
      <c r="BW39" s="14">
        <v>0</v>
      </c>
      <c r="BX39" s="14">
        <v>0</v>
      </c>
      <c r="BZ39" s="61">
        <v>1</v>
      </c>
      <c r="CF39" s="13"/>
      <c r="CN39" s="13"/>
      <c r="CO39" s="13"/>
      <c r="CP39" s="13"/>
      <c r="CQ39" s="13"/>
      <c r="CR39" s="13"/>
      <c r="CS39" s="13"/>
      <c r="CT39" s="13"/>
    </row>
    <row r="40" spans="1:99" x14ac:dyDescent="0.2">
      <c r="A40" s="3"/>
      <c r="B40" s="3"/>
      <c r="C40" s="3"/>
      <c r="D40" s="6"/>
      <c r="E40" s="6"/>
      <c r="F40" s="4" t="s">
        <v>172</v>
      </c>
      <c r="G40" s="6" t="s">
        <v>180</v>
      </c>
      <c r="H40" s="10" t="s">
        <v>153</v>
      </c>
      <c r="I40" s="3"/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1</v>
      </c>
      <c r="R40" s="12">
        <v>0</v>
      </c>
      <c r="S40" s="12">
        <v>0</v>
      </c>
      <c r="T40" s="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1</v>
      </c>
      <c r="BI40" s="12">
        <v>0</v>
      </c>
      <c r="BJ40" s="12">
        <v>0</v>
      </c>
      <c r="BK40" s="12">
        <v>0</v>
      </c>
      <c r="BL40" s="12">
        <v>0</v>
      </c>
      <c r="BV40" s="14">
        <v>0</v>
      </c>
      <c r="BW40" s="14">
        <v>0</v>
      </c>
      <c r="BX40" s="14">
        <v>0</v>
      </c>
      <c r="BZ40" s="61">
        <v>0</v>
      </c>
      <c r="CF40" s="13"/>
      <c r="CN40" s="13"/>
      <c r="CO40" s="13"/>
      <c r="CP40" s="13"/>
      <c r="CQ40" s="13"/>
      <c r="CR40" s="13"/>
      <c r="CS40" s="13"/>
      <c r="CT40" s="13"/>
    </row>
    <row r="41" spans="1:99" x14ac:dyDescent="0.2">
      <c r="A41" s="3"/>
      <c r="B41" s="3"/>
      <c r="C41" s="3"/>
      <c r="D41" s="3"/>
      <c r="E41" s="6"/>
      <c r="F41" s="4" t="s">
        <v>173</v>
      </c>
      <c r="G41" s="6" t="s">
        <v>181</v>
      </c>
      <c r="H41" s="10" t="s">
        <v>153</v>
      </c>
      <c r="I41" s="3"/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1</v>
      </c>
      <c r="R41" s="12">
        <v>0</v>
      </c>
      <c r="S41" s="12">
        <v>0</v>
      </c>
      <c r="T41" s="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1</v>
      </c>
      <c r="BJ41" s="12">
        <v>0</v>
      </c>
      <c r="BK41" s="12">
        <v>0</v>
      </c>
      <c r="BL41" s="12">
        <v>0</v>
      </c>
      <c r="BV41" s="14">
        <v>0</v>
      </c>
      <c r="BW41" s="14">
        <v>0</v>
      </c>
      <c r="BX41" s="14">
        <v>0</v>
      </c>
      <c r="BZ41" s="61">
        <v>0</v>
      </c>
      <c r="CF41" s="13"/>
      <c r="CN41" s="13"/>
      <c r="CO41" s="13" t="s">
        <v>250</v>
      </c>
      <c r="CP41" s="13"/>
      <c r="CQ41" s="13"/>
      <c r="CR41" s="13"/>
      <c r="CS41" s="13"/>
      <c r="CT41" s="13"/>
    </row>
    <row r="42" spans="1:99" x14ac:dyDescent="0.2">
      <c r="A42" s="3"/>
      <c r="B42" s="3"/>
      <c r="C42" s="3"/>
      <c r="D42" s="3"/>
      <c r="E42" s="6"/>
      <c r="F42" s="4" t="s">
        <v>174</v>
      </c>
      <c r="G42" s="6" t="s">
        <v>182</v>
      </c>
      <c r="H42" s="10" t="s">
        <v>153</v>
      </c>
      <c r="I42" s="3"/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1</v>
      </c>
      <c r="S42" s="12">
        <v>0</v>
      </c>
      <c r="T42" s="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1</v>
      </c>
      <c r="BI42" s="12">
        <v>0</v>
      </c>
      <c r="BJ42" s="12">
        <v>0</v>
      </c>
      <c r="BK42" s="12">
        <v>0</v>
      </c>
      <c r="BL42" s="12">
        <v>0</v>
      </c>
      <c r="BV42" s="14">
        <v>0</v>
      </c>
      <c r="BW42" s="14">
        <v>0</v>
      </c>
      <c r="BX42" s="14">
        <v>0</v>
      </c>
      <c r="BZ42" s="61">
        <v>0</v>
      </c>
      <c r="CF42" s="13"/>
      <c r="CN42" s="13"/>
      <c r="CO42" s="13" cm="1">
        <f t="array" ref="CO42:CR42">BF92:BI92</f>
        <v>0</v>
      </c>
      <c r="CP42" s="13">
        <v>0</v>
      </c>
      <c r="CQ42" s="13">
        <v>0</v>
      </c>
      <c r="CR42" s="13">
        <v>0</v>
      </c>
      <c r="CS42" s="13"/>
      <c r="CT42" s="13"/>
    </row>
    <row r="43" spans="1:99" x14ac:dyDescent="0.2">
      <c r="A43" s="3"/>
      <c r="B43" s="3"/>
      <c r="C43" s="3"/>
      <c r="D43" s="3"/>
      <c r="E43" s="3"/>
      <c r="F43" s="4" t="s">
        <v>175</v>
      </c>
      <c r="G43" s="6" t="s">
        <v>183</v>
      </c>
      <c r="H43" s="10" t="s">
        <v>153</v>
      </c>
      <c r="I43" s="3"/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1</v>
      </c>
      <c r="S43" s="12">
        <v>0</v>
      </c>
      <c r="T43" s="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1</v>
      </c>
      <c r="BJ43" s="12">
        <v>0</v>
      </c>
      <c r="BK43" s="12">
        <v>0</v>
      </c>
      <c r="BL43" s="12">
        <v>0</v>
      </c>
      <c r="BV43" s="14">
        <v>0</v>
      </c>
      <c r="BW43" s="14">
        <v>0</v>
      </c>
      <c r="BX43" s="14">
        <v>0</v>
      </c>
      <c r="BZ43" s="61">
        <v>0</v>
      </c>
      <c r="CN43" s="39"/>
      <c r="CO43" s="39"/>
      <c r="CP43" s="5"/>
      <c r="CQ43" s="5"/>
      <c r="CR43" s="5"/>
      <c r="CS43" s="5"/>
      <c r="CT43" s="5"/>
    </row>
    <row r="44" spans="1:99" x14ac:dyDescent="0.2">
      <c r="A44" s="3"/>
      <c r="B44" s="3"/>
      <c r="C44" s="3"/>
      <c r="D44" s="3"/>
      <c r="E44" s="3"/>
      <c r="F44" s="4" t="s">
        <v>176</v>
      </c>
      <c r="G44" s="6" t="s">
        <v>184</v>
      </c>
      <c r="H44" s="10" t="s">
        <v>157</v>
      </c>
      <c r="I44" s="3"/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1</v>
      </c>
      <c r="T44" s="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1</v>
      </c>
      <c r="BK44" s="12">
        <v>0</v>
      </c>
      <c r="BL44" s="12">
        <v>0</v>
      </c>
      <c r="BV44" s="14">
        <v>0</v>
      </c>
      <c r="BW44" s="14">
        <v>0</v>
      </c>
      <c r="BX44" s="14">
        <v>0</v>
      </c>
      <c r="BZ44" s="61">
        <v>0</v>
      </c>
      <c r="CN44" s="13"/>
      <c r="CP44" s="13"/>
      <c r="CQ44" s="13"/>
      <c r="CR44" s="13"/>
      <c r="CS44" s="13"/>
      <c r="CT44" s="13"/>
    </row>
    <row r="45" spans="1:99" x14ac:dyDescent="0.2">
      <c r="BD45" s="13"/>
      <c r="BE45" s="13"/>
      <c r="BF45" s="13"/>
      <c r="BG45" s="13"/>
      <c r="BH45" s="13"/>
      <c r="BI45" s="13"/>
      <c r="BJ45" s="13"/>
      <c r="CO45" s="11" t="s">
        <v>89</v>
      </c>
    </row>
    <row r="46" spans="1:99" x14ac:dyDescent="0.2">
      <c r="A46" s="3"/>
      <c r="B46" s="3"/>
      <c r="C46" s="3"/>
      <c r="D46" s="3"/>
      <c r="E46" s="3"/>
      <c r="F46" s="3"/>
      <c r="G46" s="6" t="s">
        <v>87</v>
      </c>
      <c r="H46" s="10" t="s">
        <v>197</v>
      </c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14">
        <v>0</v>
      </c>
      <c r="V46" s="14">
        <v>0.1</v>
      </c>
      <c r="W46" s="14">
        <v>-0.05</v>
      </c>
      <c r="X46" s="14">
        <v>0</v>
      </c>
      <c r="Y46" s="14">
        <v>0</v>
      </c>
      <c r="Z46" s="14">
        <v>0</v>
      </c>
      <c r="AA46" s="14">
        <v>0</v>
      </c>
      <c r="AB46" s="14">
        <v>0</v>
      </c>
      <c r="AC46" s="14">
        <v>0</v>
      </c>
      <c r="AD46" s="14">
        <v>0</v>
      </c>
      <c r="AE46" s="14">
        <v>0</v>
      </c>
      <c r="AF46" s="14">
        <v>0</v>
      </c>
      <c r="AG46" s="14">
        <v>0</v>
      </c>
      <c r="AH46" s="14">
        <v>0</v>
      </c>
      <c r="AI46" s="14">
        <v>0.3</v>
      </c>
      <c r="AJ46" s="14">
        <v>0</v>
      </c>
      <c r="AK46" s="14">
        <v>0.4</v>
      </c>
      <c r="AL46" s="14">
        <v>0.5</v>
      </c>
      <c r="AM46" s="14">
        <v>0</v>
      </c>
      <c r="AN46" s="14">
        <v>0</v>
      </c>
      <c r="AO46" s="14">
        <v>0</v>
      </c>
      <c r="AP46" s="14">
        <v>0</v>
      </c>
      <c r="AQ46" s="14">
        <v>0</v>
      </c>
      <c r="AR46" s="14">
        <v>1.8</v>
      </c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CN46" s="42" t="s">
        <v>141</v>
      </c>
      <c r="CO46" s="13" cm="1">
        <f t="array" ref="CO46:CU48">TRANSPOSE(MMULT(U58:AR64,BV21:BX44))</f>
        <v>0.7</v>
      </c>
      <c r="CP46" s="13">
        <v>0.6</v>
      </c>
      <c r="CQ46" s="13">
        <v>0.3</v>
      </c>
      <c r="CR46" s="13">
        <v>0.6</v>
      </c>
      <c r="CS46" s="13">
        <v>0.9</v>
      </c>
      <c r="CT46" s="13">
        <v>0.6</v>
      </c>
      <c r="CU46">
        <v>0</v>
      </c>
    </row>
    <row r="47" spans="1:99" x14ac:dyDescent="0.2">
      <c r="A47" s="3"/>
      <c r="B47" s="3"/>
      <c r="C47" s="3"/>
      <c r="D47" s="3"/>
      <c r="E47" s="3"/>
      <c r="F47" s="3"/>
      <c r="G47" s="6" t="s">
        <v>90</v>
      </c>
      <c r="H47" s="10" t="s">
        <v>197</v>
      </c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AS47" s="13" t="s">
        <v>91</v>
      </c>
      <c r="AT47" s="16">
        <v>1000</v>
      </c>
      <c r="AU47" s="16">
        <v>100</v>
      </c>
      <c r="AV47" s="16">
        <v>2000</v>
      </c>
      <c r="AW47" s="16">
        <v>200</v>
      </c>
      <c r="AX47" s="16">
        <v>500</v>
      </c>
      <c r="AY47" s="16">
        <v>1000</v>
      </c>
      <c r="AZ47" s="16">
        <v>500</v>
      </c>
      <c r="BA47" s="16">
        <v>1000</v>
      </c>
      <c r="BB47" s="16">
        <v>500</v>
      </c>
      <c r="BC47" s="16">
        <v>0</v>
      </c>
      <c r="BD47" s="16">
        <v>1000</v>
      </c>
      <c r="BE47" s="16">
        <v>10000000</v>
      </c>
      <c r="BF47" s="16">
        <v>10000000</v>
      </c>
      <c r="BG47" s="16">
        <v>0</v>
      </c>
      <c r="BH47" s="16">
        <f>30000/150</f>
        <v>200</v>
      </c>
      <c r="BI47" s="16">
        <v>125</v>
      </c>
      <c r="BJ47" s="16">
        <v>0</v>
      </c>
      <c r="BK47" s="16">
        <v>2000</v>
      </c>
      <c r="BL47" s="16">
        <v>200</v>
      </c>
      <c r="CN47" t="s">
        <v>131</v>
      </c>
      <c r="CO47" s="13">
        <v>7.0002642000000002</v>
      </c>
      <c r="CP47" s="13">
        <v>4.5999999999999996</v>
      </c>
      <c r="CQ47" s="13">
        <v>8.0010010000000005</v>
      </c>
      <c r="CR47" s="13">
        <v>1</v>
      </c>
      <c r="CS47" s="13">
        <v>1</v>
      </c>
      <c r="CT47" s="13">
        <v>2</v>
      </c>
      <c r="CU47">
        <v>2</v>
      </c>
    </row>
    <row r="48" spans="1:99" x14ac:dyDescent="0.2">
      <c r="A48" s="3"/>
      <c r="B48" s="3"/>
      <c r="C48" s="3"/>
      <c r="D48" s="3"/>
      <c r="E48" s="3"/>
      <c r="F48" s="3"/>
      <c r="G48" s="6" t="s">
        <v>92</v>
      </c>
      <c r="H48" s="10" t="s">
        <v>198</v>
      </c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AS48" s="13" t="s">
        <v>93</v>
      </c>
      <c r="AT48" s="16">
        <v>3</v>
      </c>
      <c r="AU48" s="16">
        <v>6</v>
      </c>
      <c r="AV48" s="16">
        <f>7*5</f>
        <v>35</v>
      </c>
      <c r="AW48" s="16">
        <v>0</v>
      </c>
      <c r="AX48" s="16">
        <v>0</v>
      </c>
      <c r="AY48" s="16">
        <v>0</v>
      </c>
      <c r="AZ48" s="16">
        <v>0</v>
      </c>
      <c r="BA48" s="16">
        <v>0</v>
      </c>
      <c r="BB48" s="16">
        <v>0</v>
      </c>
      <c r="BC48" s="16">
        <v>9999</v>
      </c>
      <c r="BD48" s="16">
        <v>7</v>
      </c>
      <c r="BE48" s="16">
        <v>17</v>
      </c>
      <c r="BF48" s="16">
        <v>25</v>
      </c>
      <c r="BG48" s="16">
        <v>100</v>
      </c>
      <c r="BH48" s="16">
        <v>150</v>
      </c>
      <c r="BI48" s="16">
        <v>200</v>
      </c>
      <c r="BJ48" s="16">
        <v>99999</v>
      </c>
      <c r="BK48" s="16">
        <v>1</v>
      </c>
      <c r="BL48" s="16">
        <v>1</v>
      </c>
      <c r="CN48" s="13" t="s">
        <v>206</v>
      </c>
      <c r="CO48" s="13">
        <v>13.368074</v>
      </c>
      <c r="CP48" s="13">
        <v>10.299999999999999</v>
      </c>
      <c r="CQ48" s="13">
        <v>13.5</v>
      </c>
      <c r="CR48" s="13">
        <v>10.900000000000002</v>
      </c>
      <c r="CS48" s="13">
        <v>10.9</v>
      </c>
      <c r="CT48" s="13">
        <v>11.3</v>
      </c>
      <c r="CU48">
        <v>15.3</v>
      </c>
    </row>
    <row r="49" spans="1:99" x14ac:dyDescent="0.2">
      <c r="A49" s="3"/>
      <c r="B49" s="3"/>
      <c r="C49" s="3"/>
      <c r="D49" s="3"/>
      <c r="E49" s="3"/>
      <c r="F49" s="3"/>
      <c r="G49" s="3"/>
      <c r="H49" s="10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AS49" s="13"/>
      <c r="AT49" s="13" t="s">
        <v>94</v>
      </c>
      <c r="AU49" s="13"/>
      <c r="AV49" s="13"/>
      <c r="AW49" s="13"/>
      <c r="AX49" s="13"/>
      <c r="AY49" s="13"/>
      <c r="AZ49" s="13"/>
      <c r="BA49" s="13"/>
      <c r="BB49" s="13"/>
      <c r="BK49" s="27" t="s">
        <v>95</v>
      </c>
      <c r="BL49" s="27"/>
      <c r="BM49" s="13"/>
      <c r="BN49" s="13"/>
      <c r="BO49" s="11" t="s">
        <v>136</v>
      </c>
      <c r="BP49" t="s">
        <v>142</v>
      </c>
      <c r="BQ49" s="11" t="s">
        <v>137</v>
      </c>
      <c r="BR49" s="13"/>
      <c r="BS49" s="13"/>
      <c r="BT49" s="13"/>
      <c r="BU49" s="13"/>
      <c r="BV49" s="11" t="s">
        <v>96</v>
      </c>
      <c r="CO49" s="13" t="s">
        <v>97</v>
      </c>
      <c r="CP49" s="13"/>
      <c r="CQ49" s="13"/>
      <c r="CR49" s="13"/>
      <c r="CS49" s="13"/>
      <c r="CT49" s="13"/>
    </row>
    <row r="50" spans="1:99" x14ac:dyDescent="0.2">
      <c r="A50" s="3" t="s">
        <v>1</v>
      </c>
      <c r="B50" s="3" t="s">
        <v>4</v>
      </c>
      <c r="C50" s="3"/>
      <c r="D50" s="3"/>
      <c r="E50" s="3"/>
      <c r="F50" s="3"/>
      <c r="G50" s="3"/>
      <c r="H50" s="10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AS50" s="13"/>
      <c r="AT50" s="16">
        <v>0.1</v>
      </c>
      <c r="AU50" s="14">
        <v>1</v>
      </c>
      <c r="AV50" s="14">
        <v>1</v>
      </c>
      <c r="AW50" s="14">
        <v>1</v>
      </c>
      <c r="AX50" s="14">
        <v>1</v>
      </c>
      <c r="AY50" s="14">
        <v>1</v>
      </c>
      <c r="AZ50" s="14">
        <v>1</v>
      </c>
      <c r="BA50" s="14">
        <v>1</v>
      </c>
      <c r="BB50" s="14">
        <v>1</v>
      </c>
      <c r="BC50" s="14">
        <v>1</v>
      </c>
      <c r="BD50" s="14">
        <v>1</v>
      </c>
      <c r="BE50" s="14">
        <v>1</v>
      </c>
      <c r="BF50" s="14">
        <v>1</v>
      </c>
      <c r="BG50" s="14">
        <v>5</v>
      </c>
      <c r="BH50" s="14">
        <v>1</v>
      </c>
      <c r="BI50" s="14">
        <v>1</v>
      </c>
      <c r="BJ50" s="14">
        <v>1</v>
      </c>
      <c r="BK50" s="47" cm="1">
        <f t="array" ref="BK50:BK55">AX66:AX71*BO50:BO55-MMULT(BV50:CA55,X58:X63)</f>
        <v>-0.4</v>
      </c>
      <c r="BL50" s="47" cm="1">
        <f t="array" ref="BL50:BL55">AY66:AY71*BP50:BP55-MMULT(BV58:CA63,AC58:AC63)</f>
        <v>0.73580369999999995</v>
      </c>
      <c r="BM50" s="13"/>
      <c r="BN50" s="13"/>
      <c r="BO50" s="50">
        <v>1</v>
      </c>
      <c r="BP50" s="50">
        <v>1</v>
      </c>
      <c r="BQ50" s="49">
        <v>0.9</v>
      </c>
      <c r="BR50" s="13"/>
      <c r="BS50" s="13"/>
      <c r="BT50" s="13"/>
      <c r="BU50" s="13"/>
      <c r="BV50" s="12">
        <v>1</v>
      </c>
      <c r="BW50" s="12">
        <v>0</v>
      </c>
      <c r="BX50" s="12">
        <v>0</v>
      </c>
      <c r="BY50" s="12">
        <v>0</v>
      </c>
      <c r="BZ50" s="12">
        <v>0</v>
      </c>
      <c r="CA50" s="12">
        <v>0</v>
      </c>
      <c r="CN50" s="13"/>
      <c r="CO50" s="13" cm="1">
        <f t="array" ref="CO50:CT51">TRANSPOSE(_xlfn.ANCHORARRAY(AV66)-BK50:BL55)</f>
        <v>0.4</v>
      </c>
      <c r="CP50" s="13">
        <v>0.4</v>
      </c>
      <c r="CQ50" s="13">
        <v>0.4</v>
      </c>
      <c r="CR50" s="13">
        <v>0.4</v>
      </c>
      <c r="CS50" s="13">
        <v>0.4</v>
      </c>
      <c r="CT50" s="13">
        <v>0.4</v>
      </c>
    </row>
    <row r="51" spans="1:99" x14ac:dyDescent="0.2">
      <c r="A51" s="3" t="s">
        <v>1</v>
      </c>
      <c r="B51" s="3" t="s">
        <v>5</v>
      </c>
      <c r="C51" s="3"/>
      <c r="D51" s="3"/>
      <c r="E51" s="3"/>
      <c r="F51" s="3"/>
      <c r="G51" s="3"/>
      <c r="H51" s="10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AS51" s="13"/>
      <c r="AT51" s="16">
        <v>0.2</v>
      </c>
      <c r="AU51" s="14">
        <v>1</v>
      </c>
      <c r="AV51" s="14">
        <v>1</v>
      </c>
      <c r="AW51" s="14">
        <v>1</v>
      </c>
      <c r="AX51" s="14">
        <v>1</v>
      </c>
      <c r="AY51" s="14">
        <v>1</v>
      </c>
      <c r="AZ51" s="14">
        <v>1</v>
      </c>
      <c r="BA51" s="14">
        <v>1</v>
      </c>
      <c r="BB51" s="14">
        <v>1</v>
      </c>
      <c r="BC51" s="14">
        <v>1</v>
      </c>
      <c r="BD51" s="14">
        <v>0</v>
      </c>
      <c r="BE51" s="14">
        <v>1</v>
      </c>
      <c r="BF51" s="14">
        <v>1</v>
      </c>
      <c r="BG51" s="14">
        <v>5</v>
      </c>
      <c r="BH51" s="14">
        <v>1</v>
      </c>
      <c r="BI51" s="14">
        <v>1</v>
      </c>
      <c r="BJ51" s="14">
        <v>1</v>
      </c>
      <c r="BK51" s="48">
        <v>-0.4</v>
      </c>
      <c r="BL51" s="48">
        <v>0.66222333</v>
      </c>
      <c r="BM51" s="13"/>
      <c r="BN51" s="13"/>
      <c r="BO51" s="50">
        <v>1</v>
      </c>
      <c r="BP51" s="51">
        <f>BP50*$BQ$50</f>
        <v>0.9</v>
      </c>
      <c r="BR51" s="13"/>
      <c r="BS51" s="13"/>
      <c r="BT51" s="13"/>
      <c r="BU51" s="13"/>
      <c r="BV51" s="12">
        <v>1</v>
      </c>
      <c r="BW51" s="12">
        <v>1</v>
      </c>
      <c r="BX51" s="12">
        <v>0</v>
      </c>
      <c r="BY51" s="12">
        <v>0</v>
      </c>
      <c r="BZ51" s="12">
        <v>0</v>
      </c>
      <c r="CA51" s="12">
        <v>0</v>
      </c>
      <c r="CH51" s="27"/>
      <c r="CI51" s="13"/>
      <c r="CJ51" s="13"/>
      <c r="CK51" s="13"/>
      <c r="CL51" s="13"/>
      <c r="CM51" s="13"/>
      <c r="CN51" s="13"/>
      <c r="CO51" s="13">
        <v>1.2441963</v>
      </c>
      <c r="CP51" s="13">
        <v>1.31777667</v>
      </c>
      <c r="CQ51" s="13">
        <v>2.385000003</v>
      </c>
      <c r="CR51" s="13">
        <v>2.3445000026999998</v>
      </c>
      <c r="CS51" s="13">
        <v>2.3080500024299999</v>
      </c>
      <c r="CT51" s="13">
        <v>2.2752450021869999</v>
      </c>
    </row>
    <row r="52" spans="1:99" x14ac:dyDescent="0.2">
      <c r="A52" s="3" t="s">
        <v>1</v>
      </c>
      <c r="B52" s="3" t="s">
        <v>6</v>
      </c>
      <c r="C52" s="3"/>
      <c r="D52" s="3"/>
      <c r="E52" s="3"/>
      <c r="F52" s="3"/>
      <c r="G52" s="3"/>
      <c r="H52" s="10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AS52" s="13"/>
      <c r="AT52" s="16">
        <v>0.1</v>
      </c>
      <c r="AU52" s="14">
        <v>1</v>
      </c>
      <c r="AV52" s="14">
        <v>1</v>
      </c>
      <c r="AW52" s="14">
        <v>1</v>
      </c>
      <c r="AX52" s="14">
        <v>1</v>
      </c>
      <c r="AY52" s="14">
        <v>1</v>
      </c>
      <c r="AZ52" s="14">
        <v>1</v>
      </c>
      <c r="BA52" s="14">
        <v>1</v>
      </c>
      <c r="BB52" s="14">
        <v>1</v>
      </c>
      <c r="BC52" s="14">
        <v>1</v>
      </c>
      <c r="BD52" s="14">
        <v>1</v>
      </c>
      <c r="BE52" s="14">
        <v>1</v>
      </c>
      <c r="BF52" s="14">
        <v>1</v>
      </c>
      <c r="BG52" s="14">
        <v>5</v>
      </c>
      <c r="BH52" s="14">
        <v>1</v>
      </c>
      <c r="BI52" s="14">
        <v>1</v>
      </c>
      <c r="BJ52" s="14">
        <v>1</v>
      </c>
      <c r="BK52" s="48">
        <v>-0.4</v>
      </c>
      <c r="BL52" s="48">
        <v>-0.40500000300000005</v>
      </c>
      <c r="BM52" s="13"/>
      <c r="BN52" s="13"/>
      <c r="BO52" s="50">
        <v>1</v>
      </c>
      <c r="BP52" s="51">
        <f>BP51*$BQ$50</f>
        <v>0.81</v>
      </c>
      <c r="BR52" s="13"/>
      <c r="BS52" s="13"/>
      <c r="BT52" s="13"/>
      <c r="BU52" s="13"/>
      <c r="BV52" s="12">
        <v>1</v>
      </c>
      <c r="BW52" s="12">
        <v>1</v>
      </c>
      <c r="BX52" s="12">
        <v>1</v>
      </c>
      <c r="BY52" s="12">
        <v>0</v>
      </c>
      <c r="BZ52" s="12">
        <v>0</v>
      </c>
      <c r="CA52" s="12">
        <v>0</v>
      </c>
      <c r="CH52" s="13"/>
      <c r="CI52" s="13"/>
      <c r="CJ52" s="13"/>
      <c r="CK52" s="13"/>
      <c r="CL52" s="13"/>
      <c r="CM52" s="13"/>
      <c r="CN52" s="13"/>
      <c r="CO52" s="13" t="s">
        <v>98</v>
      </c>
      <c r="CP52" s="13"/>
      <c r="CQ52" s="13"/>
      <c r="CR52" s="13"/>
      <c r="CS52" s="13"/>
      <c r="CT52" s="13"/>
    </row>
    <row r="53" spans="1:99" x14ac:dyDescent="0.2">
      <c r="A53" s="3" t="s">
        <v>2</v>
      </c>
      <c r="B53" s="3" t="s">
        <v>4</v>
      </c>
      <c r="C53" s="3"/>
      <c r="D53" s="3"/>
      <c r="E53" s="3"/>
      <c r="F53" s="3"/>
      <c r="G53" s="3"/>
      <c r="H53" s="10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AS53" s="13"/>
      <c r="AT53" s="16">
        <v>0.2</v>
      </c>
      <c r="AU53" s="14">
        <v>1</v>
      </c>
      <c r="AV53" s="14">
        <v>1</v>
      </c>
      <c r="AW53" s="14">
        <v>1</v>
      </c>
      <c r="AX53" s="14">
        <v>1</v>
      </c>
      <c r="AY53" s="14">
        <v>1</v>
      </c>
      <c r="AZ53" s="14">
        <v>1</v>
      </c>
      <c r="BA53" s="14">
        <v>1</v>
      </c>
      <c r="BB53" s="14">
        <v>1</v>
      </c>
      <c r="BC53" s="14">
        <v>1</v>
      </c>
      <c r="BD53" s="14">
        <v>1</v>
      </c>
      <c r="BE53" s="14">
        <v>1</v>
      </c>
      <c r="BF53" s="14">
        <v>1</v>
      </c>
      <c r="BG53" s="14">
        <v>5</v>
      </c>
      <c r="BH53" s="14">
        <v>1</v>
      </c>
      <c r="BI53" s="14">
        <v>1</v>
      </c>
      <c r="BJ53" s="14">
        <v>1</v>
      </c>
      <c r="BK53" s="48">
        <v>-0.4</v>
      </c>
      <c r="BL53" s="48">
        <v>-0.36450000269999983</v>
      </c>
      <c r="BM53" s="13"/>
      <c r="BN53" s="13"/>
      <c r="BO53" s="50">
        <v>1</v>
      </c>
      <c r="BP53" s="51">
        <f>BP52*$BQ$50</f>
        <v>0.72900000000000009</v>
      </c>
      <c r="BR53" s="13"/>
      <c r="BS53" s="13"/>
      <c r="BT53" s="13"/>
      <c r="BU53" s="13"/>
      <c r="BV53" s="12">
        <v>1</v>
      </c>
      <c r="BW53" s="12">
        <v>1</v>
      </c>
      <c r="BX53" s="12">
        <v>1</v>
      </c>
      <c r="BY53" s="12">
        <v>1</v>
      </c>
      <c r="BZ53" s="12">
        <v>0</v>
      </c>
      <c r="CA53" s="12">
        <v>0</v>
      </c>
      <c r="CH53" s="13"/>
      <c r="CI53" s="13"/>
      <c r="CJ53" s="13"/>
      <c r="CK53" s="13"/>
      <c r="CL53" s="13"/>
      <c r="CM53" s="13"/>
      <c r="CO53" s="13" cm="1">
        <f t="array" ref="CO53:CT54">TRANSPOSE(BK50:BL55-_xlfn.ANCHORARRAY(AT66))</f>
        <v>-0.4</v>
      </c>
      <c r="CP53" s="13">
        <v>-0.4</v>
      </c>
      <c r="CQ53" s="13">
        <v>-0.4</v>
      </c>
      <c r="CR53" s="13">
        <v>-0.4</v>
      </c>
      <c r="CS53" s="13">
        <v>-0.4</v>
      </c>
      <c r="CT53" s="13">
        <v>-0.4</v>
      </c>
    </row>
    <row r="54" spans="1:99" x14ac:dyDescent="0.2">
      <c r="A54" s="3" t="s">
        <v>2</v>
      </c>
      <c r="B54" s="3" t="s">
        <v>5</v>
      </c>
      <c r="C54" s="3"/>
      <c r="D54" s="3"/>
      <c r="E54" s="3"/>
      <c r="F54" s="3"/>
      <c r="G54" s="3"/>
      <c r="H54" s="10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AS54" s="13"/>
      <c r="AT54" s="16">
        <v>0.3</v>
      </c>
      <c r="AU54" s="14">
        <v>1</v>
      </c>
      <c r="AV54" s="14">
        <v>1</v>
      </c>
      <c r="AW54" s="14">
        <v>1</v>
      </c>
      <c r="AX54" s="14">
        <v>1</v>
      </c>
      <c r="AY54" s="14">
        <v>1</v>
      </c>
      <c r="AZ54" s="14">
        <v>1</v>
      </c>
      <c r="BA54" s="14">
        <v>1</v>
      </c>
      <c r="BB54" s="14">
        <v>1</v>
      </c>
      <c r="BC54" s="14">
        <v>1</v>
      </c>
      <c r="BD54" s="14">
        <v>0</v>
      </c>
      <c r="BE54" s="14">
        <v>1</v>
      </c>
      <c r="BF54" s="14">
        <v>1</v>
      </c>
      <c r="BG54" s="14">
        <v>5</v>
      </c>
      <c r="BH54" s="14">
        <v>1</v>
      </c>
      <c r="BI54" s="14">
        <v>1</v>
      </c>
      <c r="BJ54" s="14">
        <v>1</v>
      </c>
      <c r="BK54" s="48">
        <v>-0.4</v>
      </c>
      <c r="BL54" s="48">
        <v>-0.32805000243000004</v>
      </c>
      <c r="BM54" s="13"/>
      <c r="BN54" s="13"/>
      <c r="BO54" s="50">
        <v>1</v>
      </c>
      <c r="BP54" s="51">
        <f>BP53*$BQ$50</f>
        <v>0.65610000000000013</v>
      </c>
      <c r="BR54" s="13"/>
      <c r="BS54" s="13"/>
      <c r="BT54" s="13"/>
      <c r="BU54" s="13"/>
      <c r="BV54" s="12">
        <v>1</v>
      </c>
      <c r="BW54" s="12">
        <v>1</v>
      </c>
      <c r="BX54" s="12">
        <v>1</v>
      </c>
      <c r="BY54" s="12">
        <v>1</v>
      </c>
      <c r="BZ54" s="12">
        <v>1</v>
      </c>
      <c r="CA54" s="12">
        <v>0</v>
      </c>
      <c r="CH54" s="13"/>
      <c r="CI54" s="13"/>
      <c r="CJ54" s="13"/>
      <c r="CK54" s="13"/>
      <c r="CL54" s="13"/>
      <c r="CM54" s="13"/>
      <c r="CO54" s="13">
        <v>0.73580369999999995</v>
      </c>
      <c r="CP54" s="13">
        <v>0.66222333</v>
      </c>
      <c r="CQ54" s="13">
        <v>-0.40500000300000005</v>
      </c>
      <c r="CR54" s="13">
        <v>-0.36450000269999983</v>
      </c>
      <c r="CS54" s="13">
        <v>-0.32805000243000004</v>
      </c>
      <c r="CT54" s="13">
        <v>-0.29524500218700001</v>
      </c>
    </row>
    <row r="55" spans="1:99" x14ac:dyDescent="0.2">
      <c r="A55" s="3" t="s">
        <v>2</v>
      </c>
      <c r="B55" s="3" t="s">
        <v>6</v>
      </c>
      <c r="C55" s="3"/>
      <c r="D55" s="3"/>
      <c r="E55" s="3"/>
      <c r="F55" s="3"/>
      <c r="G55" s="3"/>
      <c r="H55" s="10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AS55" s="13"/>
      <c r="AT55" s="16">
        <v>0.2</v>
      </c>
      <c r="AU55" s="14">
        <v>1</v>
      </c>
      <c r="AV55" s="14">
        <v>1</v>
      </c>
      <c r="AW55" s="14">
        <v>1</v>
      </c>
      <c r="AX55" s="14">
        <v>1</v>
      </c>
      <c r="AY55" s="14">
        <v>1</v>
      </c>
      <c r="AZ55" s="14">
        <v>1</v>
      </c>
      <c r="BA55" s="14">
        <v>1</v>
      </c>
      <c r="BB55" s="14">
        <v>1</v>
      </c>
      <c r="BC55" s="14">
        <v>1</v>
      </c>
      <c r="BD55" s="14">
        <v>1</v>
      </c>
      <c r="BE55" s="14">
        <v>1</v>
      </c>
      <c r="BF55" s="14">
        <v>1</v>
      </c>
      <c r="BG55" s="14">
        <v>5</v>
      </c>
      <c r="BH55" s="14">
        <v>1</v>
      </c>
      <c r="BI55" s="14">
        <v>1</v>
      </c>
      <c r="BJ55" s="14">
        <v>1</v>
      </c>
      <c r="BK55" s="48">
        <v>-0.4</v>
      </c>
      <c r="BL55" s="48">
        <v>-0.29524500218700001</v>
      </c>
      <c r="BM55" s="13"/>
      <c r="BN55" s="13"/>
      <c r="BO55" s="50">
        <v>1</v>
      </c>
      <c r="BP55" s="51">
        <f>BP54*$BQ$50</f>
        <v>0.59049000000000018</v>
      </c>
      <c r="BR55" s="13"/>
      <c r="BS55" s="13"/>
      <c r="BT55" s="13"/>
      <c r="BU55" s="13"/>
      <c r="BV55" s="12">
        <v>1</v>
      </c>
      <c r="BW55" s="12">
        <v>1</v>
      </c>
      <c r="BX55" s="12">
        <v>1</v>
      </c>
      <c r="BY55" s="12">
        <v>1</v>
      </c>
      <c r="BZ55" s="12">
        <v>1</v>
      </c>
      <c r="CA55" s="12">
        <v>1</v>
      </c>
      <c r="CH55" s="13"/>
      <c r="CI55" s="13"/>
      <c r="CJ55" s="13"/>
      <c r="CK55" s="13"/>
      <c r="CL55" s="13"/>
      <c r="CM55" s="13"/>
      <c r="CO55" s="13" t="s">
        <v>99</v>
      </c>
      <c r="CP55" s="13"/>
      <c r="CQ55" s="13"/>
      <c r="CR55" s="13"/>
      <c r="CS55" s="13"/>
      <c r="CT55" s="13"/>
    </row>
    <row r="56" spans="1:99" x14ac:dyDescent="0.2">
      <c r="A56" s="3" t="s">
        <v>218</v>
      </c>
      <c r="B56" s="3" t="s">
        <v>219</v>
      </c>
      <c r="C56" s="3"/>
      <c r="D56" s="3"/>
      <c r="E56" s="3"/>
      <c r="F56" s="3"/>
      <c r="G56" s="3"/>
      <c r="H56" s="10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AS56" s="13"/>
      <c r="AT56" s="16">
        <v>0</v>
      </c>
      <c r="AU56" s="14">
        <v>1</v>
      </c>
      <c r="AV56" s="14">
        <v>1</v>
      </c>
      <c r="AW56" s="14">
        <v>1</v>
      </c>
      <c r="AX56" s="14">
        <v>1</v>
      </c>
      <c r="AY56" s="14">
        <v>1</v>
      </c>
      <c r="AZ56" s="14">
        <v>1</v>
      </c>
      <c r="BA56" s="14">
        <v>1</v>
      </c>
      <c r="BB56" s="14">
        <v>1</v>
      </c>
      <c r="BC56" s="14">
        <v>1</v>
      </c>
      <c r="BD56" s="14">
        <v>0</v>
      </c>
      <c r="BE56" s="14">
        <v>0</v>
      </c>
      <c r="BF56" s="14">
        <v>0</v>
      </c>
      <c r="BG56" s="14">
        <v>0</v>
      </c>
      <c r="BH56" s="14">
        <v>0</v>
      </c>
      <c r="BI56" s="14">
        <v>0</v>
      </c>
      <c r="BJ56" s="14">
        <v>0</v>
      </c>
      <c r="CH56" s="13"/>
      <c r="CI56" s="13"/>
      <c r="CJ56" s="13"/>
      <c r="CK56" s="13"/>
      <c r="CL56" s="13"/>
      <c r="CM56" s="13"/>
      <c r="CO56" s="13" cm="1">
        <f t="array" ref="CO56:CU56">TRANSPOSE(AZ66:AZ72-X58:X64)</f>
        <v>-0.4</v>
      </c>
      <c r="CP56" s="13">
        <v>0</v>
      </c>
      <c r="CQ56" s="13">
        <v>0</v>
      </c>
      <c r="CR56" s="13">
        <v>0</v>
      </c>
      <c r="CS56" s="13">
        <v>0</v>
      </c>
      <c r="CT56" s="13">
        <v>0</v>
      </c>
      <c r="CU56">
        <v>0</v>
      </c>
    </row>
    <row r="57" spans="1:99" x14ac:dyDescent="0.2">
      <c r="A57" s="3"/>
      <c r="B57" s="3"/>
      <c r="C57" s="3"/>
      <c r="D57" s="3"/>
      <c r="E57" s="3"/>
      <c r="F57" s="3"/>
      <c r="G57" s="3"/>
      <c r="H57" s="10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27" t="s">
        <v>101</v>
      </c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27" t="s">
        <v>78</v>
      </c>
      <c r="AU57" t="s">
        <v>142</v>
      </c>
      <c r="AV57" s="27" t="s">
        <v>79</v>
      </c>
      <c r="AW57" t="s">
        <v>142</v>
      </c>
      <c r="AX57" s="27" t="s">
        <v>80</v>
      </c>
      <c r="AY57" t="s">
        <v>142</v>
      </c>
      <c r="AZ57" s="27" t="s">
        <v>81</v>
      </c>
      <c r="BA57" s="54" t="s">
        <v>142</v>
      </c>
      <c r="BB57" s="52" t="s">
        <v>82</v>
      </c>
      <c r="BC57" s="54" t="s">
        <v>142</v>
      </c>
      <c r="BD57" s="54"/>
      <c r="BF57" s="54" t="s">
        <v>199</v>
      </c>
      <c r="BG57" s="54" t="s">
        <v>200</v>
      </c>
      <c r="BH57" s="54" t="s">
        <v>201</v>
      </c>
      <c r="BK57" s="13"/>
      <c r="BL57" s="27" t="s">
        <v>205</v>
      </c>
      <c r="BM57" s="13"/>
      <c r="BN57" s="13"/>
      <c r="BO57" s="13"/>
      <c r="BP57" s="13"/>
      <c r="BQ57" s="13"/>
      <c r="BR57" s="13"/>
      <c r="BS57" s="13"/>
      <c r="BT57" s="13"/>
      <c r="BU57" s="13"/>
      <c r="BV57" s="11" t="s">
        <v>135</v>
      </c>
      <c r="CH57" s="13"/>
      <c r="CI57" s="13"/>
      <c r="CJ57" s="13"/>
      <c r="CK57" s="13"/>
      <c r="CL57" s="13"/>
      <c r="CM57" s="13"/>
      <c r="CO57" s="13" cm="1">
        <f t="array" ref="CO57:CU57">TRANSPOSE(BA66:BA72-AC58:AC64)</f>
        <v>1.3358037</v>
      </c>
      <c r="CP57" s="13">
        <v>1.6</v>
      </c>
      <c r="CQ57" s="13">
        <v>0.59899900000000006</v>
      </c>
      <c r="CR57" s="13">
        <v>1.6</v>
      </c>
      <c r="CS57" s="13">
        <v>1.6</v>
      </c>
      <c r="CT57" s="13">
        <v>1.6</v>
      </c>
      <c r="CU57">
        <v>0</v>
      </c>
    </row>
    <row r="58" spans="1:99" x14ac:dyDescent="0.2">
      <c r="A58" s="3" t="s">
        <v>1</v>
      </c>
      <c r="B58" s="3" t="s">
        <v>4</v>
      </c>
      <c r="C58" s="3"/>
      <c r="D58" s="3"/>
      <c r="E58" s="3"/>
      <c r="F58" s="3"/>
      <c r="G58" s="3" t="s">
        <v>102</v>
      </c>
      <c r="H58" s="10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25">
        <v>0.3</v>
      </c>
      <c r="V58" s="25">
        <v>17</v>
      </c>
      <c r="W58" s="25">
        <v>0</v>
      </c>
      <c r="X58" s="25">
        <v>0.4</v>
      </c>
      <c r="Y58" s="25">
        <v>6.7360679000000001</v>
      </c>
      <c r="Z58" s="25">
        <v>0</v>
      </c>
      <c r="AA58" s="25">
        <v>0</v>
      </c>
      <c r="AB58" s="25">
        <v>0</v>
      </c>
      <c r="AC58" s="25">
        <v>0.2641963</v>
      </c>
      <c r="AD58" s="25">
        <v>5</v>
      </c>
      <c r="AE58" s="25">
        <v>0</v>
      </c>
      <c r="AF58" s="25">
        <v>0</v>
      </c>
      <c r="AG58" s="25">
        <v>0</v>
      </c>
      <c r="AH58" s="25">
        <v>0.5</v>
      </c>
      <c r="AI58" s="25">
        <v>0.75</v>
      </c>
      <c r="AJ58" s="25">
        <v>4.3319260000000002</v>
      </c>
      <c r="AK58" s="25">
        <v>0</v>
      </c>
      <c r="AL58" s="25">
        <v>0</v>
      </c>
      <c r="AM58" s="25">
        <v>15</v>
      </c>
      <c r="AN58" s="25">
        <v>100</v>
      </c>
      <c r="AO58" s="25">
        <v>0</v>
      </c>
      <c r="AP58" s="25">
        <v>0</v>
      </c>
      <c r="AQ58" s="25">
        <v>0</v>
      </c>
      <c r="AR58" s="25">
        <v>0</v>
      </c>
      <c r="AS58" s="13"/>
      <c r="AT58" s="14">
        <v>0.1</v>
      </c>
      <c r="AU58" s="14">
        <v>0</v>
      </c>
      <c r="AV58" s="14">
        <v>0.9</v>
      </c>
      <c r="AW58" s="14">
        <v>0.99</v>
      </c>
      <c r="AX58" s="14">
        <v>0.5</v>
      </c>
      <c r="AY58" s="14">
        <v>0.5</v>
      </c>
      <c r="AZ58" s="14">
        <v>0.6</v>
      </c>
      <c r="BA58" s="14">
        <v>0.8</v>
      </c>
      <c r="BB58" s="53">
        <v>-0.6</v>
      </c>
      <c r="BC58" s="53">
        <v>-0.8</v>
      </c>
      <c r="BF58" s="53">
        <v>0.1</v>
      </c>
      <c r="BG58" s="53">
        <v>0.9</v>
      </c>
      <c r="BH58" s="53">
        <v>0.5</v>
      </c>
      <c r="BK58" s="13"/>
      <c r="BL58" s="47" cm="1">
        <f t="array" ref="BL58:BL63">BH66:BH71-MMULT(BV50:CA55,MMULT(U58:AR63,BZ21:BZ44))</f>
        <v>-10.668074000000001</v>
      </c>
      <c r="BM58" s="13"/>
      <c r="BN58" s="13"/>
      <c r="BO58" s="13"/>
      <c r="BP58" s="13"/>
      <c r="BQ58" s="13"/>
      <c r="BR58" s="13"/>
      <c r="BS58" s="13"/>
      <c r="BT58" s="13"/>
      <c r="BU58" s="13"/>
      <c r="BV58" s="12">
        <v>1</v>
      </c>
      <c r="BW58" s="12">
        <v>0</v>
      </c>
      <c r="BX58" s="12">
        <v>0</v>
      </c>
      <c r="BY58" s="12">
        <v>0</v>
      </c>
      <c r="BZ58" s="12">
        <v>0</v>
      </c>
      <c r="CA58" s="12">
        <v>0</v>
      </c>
      <c r="CH58" s="13"/>
      <c r="CI58" s="13"/>
      <c r="CJ58" s="13"/>
      <c r="CK58" s="13"/>
      <c r="CL58" s="13"/>
      <c r="CM58" s="13"/>
      <c r="CN58" s="13"/>
      <c r="CO58" s="13" t="s">
        <v>100</v>
      </c>
      <c r="CP58" s="13"/>
      <c r="CQ58" s="13"/>
      <c r="CR58" s="13"/>
      <c r="CS58" s="13"/>
      <c r="CT58" s="13"/>
    </row>
    <row r="59" spans="1:99" x14ac:dyDescent="0.2">
      <c r="A59" s="3" t="s">
        <v>1</v>
      </c>
      <c r="B59" s="3" t="s">
        <v>5</v>
      </c>
      <c r="C59" s="3"/>
      <c r="D59" s="3"/>
      <c r="E59" s="3"/>
      <c r="F59" s="3"/>
      <c r="G59" s="3"/>
      <c r="H59" s="10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25">
        <v>0.6</v>
      </c>
      <c r="V59" s="25">
        <v>9.6999999999999993</v>
      </c>
      <c r="W59" s="25">
        <v>0</v>
      </c>
      <c r="X59" s="25">
        <v>0</v>
      </c>
      <c r="Y59" s="25">
        <v>4.5999999999999996</v>
      </c>
      <c r="Z59" s="25">
        <v>0</v>
      </c>
      <c r="AA59" s="25">
        <v>0</v>
      </c>
      <c r="AB59" s="25">
        <v>0</v>
      </c>
      <c r="AC59" s="25">
        <v>0</v>
      </c>
      <c r="AD59" s="25">
        <v>3</v>
      </c>
      <c r="AE59" s="25">
        <v>0</v>
      </c>
      <c r="AF59" s="25">
        <v>0</v>
      </c>
      <c r="AG59" s="25">
        <v>0</v>
      </c>
      <c r="AH59" s="25">
        <v>1</v>
      </c>
      <c r="AI59" s="25">
        <v>1.5</v>
      </c>
      <c r="AJ59" s="25">
        <v>0</v>
      </c>
      <c r="AK59" s="25">
        <v>0</v>
      </c>
      <c r="AL59" s="25">
        <v>0</v>
      </c>
      <c r="AM59" s="25">
        <v>0</v>
      </c>
      <c r="AN59" s="25">
        <v>0</v>
      </c>
      <c r="AO59" s="25">
        <v>0</v>
      </c>
      <c r="AP59" s="25">
        <v>0</v>
      </c>
      <c r="AQ59" s="25">
        <v>0</v>
      </c>
      <c r="AR59" s="25">
        <v>0</v>
      </c>
      <c r="AS59" s="13"/>
      <c r="AT59" s="14">
        <v>0.1</v>
      </c>
      <c r="AU59" s="14">
        <v>0</v>
      </c>
      <c r="AV59" s="14">
        <v>0.9</v>
      </c>
      <c r="AW59" s="14">
        <v>0.99</v>
      </c>
      <c r="AX59" s="14">
        <v>0.5</v>
      </c>
      <c r="AY59" s="14">
        <v>0.5</v>
      </c>
      <c r="AZ59" s="14">
        <v>0.6</v>
      </c>
      <c r="BA59" s="14">
        <v>0.8</v>
      </c>
      <c r="BB59" s="53">
        <v>-0.6</v>
      </c>
      <c r="BC59" s="53">
        <v>-0.8</v>
      </c>
      <c r="BF59" s="53">
        <v>0.1</v>
      </c>
      <c r="BG59" s="53">
        <v>0.9</v>
      </c>
      <c r="BH59" s="53">
        <v>0.5</v>
      </c>
      <c r="BK59" s="13"/>
      <c r="BL59" s="48">
        <v>-10.668074000000001</v>
      </c>
      <c r="BM59" s="13"/>
      <c r="BN59" s="13"/>
      <c r="BO59" s="13"/>
      <c r="BP59" s="13"/>
      <c r="BQ59" s="13"/>
      <c r="BR59" s="13"/>
      <c r="BS59" s="13"/>
      <c r="BT59" s="13"/>
      <c r="BU59" s="13"/>
      <c r="BV59" s="12">
        <f>BV58*$BQ$50</f>
        <v>0.9</v>
      </c>
      <c r="BW59" s="12">
        <v>1</v>
      </c>
      <c r="BX59" s="12">
        <v>0</v>
      </c>
      <c r="BY59" s="12">
        <v>0</v>
      </c>
      <c r="BZ59" s="12">
        <v>0</v>
      </c>
      <c r="CA59" s="12">
        <v>0</v>
      </c>
      <c r="CH59" s="13"/>
      <c r="CI59" s="13"/>
      <c r="CJ59" s="13"/>
      <c r="CK59" s="13"/>
      <c r="CL59" s="13"/>
      <c r="CM59" s="13"/>
      <c r="CN59" s="13"/>
      <c r="CO59" s="13" cm="1">
        <f t="array" ref="CO59:CU59">TRANSPOSE(-BB66:BB72+X58:X64)</f>
        <v>0.4</v>
      </c>
      <c r="CP59" s="13">
        <v>0</v>
      </c>
      <c r="CQ59" s="13">
        <v>0</v>
      </c>
      <c r="CR59" s="13">
        <v>0</v>
      </c>
      <c r="CS59" s="13">
        <v>0</v>
      </c>
      <c r="CT59" s="13">
        <v>0</v>
      </c>
      <c r="CU59">
        <v>0</v>
      </c>
    </row>
    <row r="60" spans="1:99" x14ac:dyDescent="0.2">
      <c r="A60" s="3" t="s">
        <v>1</v>
      </c>
      <c r="B60" s="3" t="s">
        <v>6</v>
      </c>
      <c r="C60" s="3"/>
      <c r="D60" s="3"/>
      <c r="E60" s="3"/>
      <c r="F60" s="3"/>
      <c r="G60" s="3"/>
      <c r="H60" s="10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25">
        <v>0.3</v>
      </c>
      <c r="V60" s="25">
        <v>17</v>
      </c>
      <c r="W60" s="25">
        <v>0</v>
      </c>
      <c r="X60" s="25">
        <v>0</v>
      </c>
      <c r="Y60" s="25">
        <v>7</v>
      </c>
      <c r="Z60" s="25">
        <v>0</v>
      </c>
      <c r="AA60" s="25">
        <v>0</v>
      </c>
      <c r="AB60" s="25">
        <v>0</v>
      </c>
      <c r="AC60" s="25">
        <v>1.001001</v>
      </c>
      <c r="AD60" s="25">
        <v>5</v>
      </c>
      <c r="AE60" s="25">
        <v>0</v>
      </c>
      <c r="AF60" s="25">
        <v>0</v>
      </c>
      <c r="AG60" s="25">
        <v>0</v>
      </c>
      <c r="AH60" s="25">
        <v>2</v>
      </c>
      <c r="AI60" s="25">
        <v>3</v>
      </c>
      <c r="AJ60" s="25">
        <v>3.8</v>
      </c>
      <c r="AK60" s="25">
        <v>0</v>
      </c>
      <c r="AL60" s="25">
        <v>0</v>
      </c>
      <c r="AM60" s="25">
        <v>5.8319260000000002</v>
      </c>
      <c r="AN60" s="25">
        <v>38.879506999999997</v>
      </c>
      <c r="AO60" s="25">
        <v>61.120493000000003</v>
      </c>
      <c r="AP60" s="25">
        <v>0</v>
      </c>
      <c r="AQ60" s="25">
        <v>0</v>
      </c>
      <c r="AR60" s="25">
        <v>1.2224098999999999</v>
      </c>
      <c r="AS60" s="13"/>
      <c r="AT60" s="14">
        <v>0.1</v>
      </c>
      <c r="AU60" s="14">
        <v>0</v>
      </c>
      <c r="AV60" s="14">
        <v>0.9</v>
      </c>
      <c r="AW60" s="14">
        <v>0.99</v>
      </c>
      <c r="AX60" s="14">
        <v>0.5</v>
      </c>
      <c r="AY60" s="14">
        <v>0.5</v>
      </c>
      <c r="AZ60" s="14">
        <v>0.6</v>
      </c>
      <c r="BA60" s="14">
        <v>0.8</v>
      </c>
      <c r="BB60" s="53">
        <v>-0.6</v>
      </c>
      <c r="BC60" s="53">
        <v>-0.8</v>
      </c>
      <c r="BF60" s="53">
        <v>0.1</v>
      </c>
      <c r="BG60" s="53">
        <v>0.9</v>
      </c>
      <c r="BH60" s="53">
        <v>0.5</v>
      </c>
      <c r="BK60" s="13"/>
      <c r="BL60" s="48">
        <v>-12.700000000000001</v>
      </c>
      <c r="BM60" s="13"/>
      <c r="BN60" s="13"/>
      <c r="BO60" s="13"/>
      <c r="BP60" s="13"/>
      <c r="BQ60" s="13"/>
      <c r="BR60" s="13"/>
      <c r="BS60" s="13"/>
      <c r="BT60" s="13"/>
      <c r="BU60" s="13"/>
      <c r="BV60" s="12">
        <f>BV59*$BQ$50</f>
        <v>0.81</v>
      </c>
      <c r="BW60" s="12">
        <f>BW59*$BQ$50</f>
        <v>0.9</v>
      </c>
      <c r="BX60" s="12">
        <v>1</v>
      </c>
      <c r="BY60" s="12">
        <v>0</v>
      </c>
      <c r="BZ60" s="12">
        <v>0</v>
      </c>
      <c r="CA60" s="12">
        <v>0</v>
      </c>
      <c r="CN60" s="13"/>
      <c r="CO60" s="13" cm="1">
        <f t="array" ref="CO60:CU60">TRANSPOSE(-BC66:BC72+AC58:AC64)</f>
        <v>1.8641963000000001</v>
      </c>
      <c r="CP60" s="13">
        <v>1.6</v>
      </c>
      <c r="CQ60" s="13">
        <v>2.6010010000000001</v>
      </c>
      <c r="CR60" s="13">
        <v>1.6</v>
      </c>
      <c r="CS60" s="13">
        <v>1.6</v>
      </c>
      <c r="CT60" s="13">
        <v>1.6</v>
      </c>
      <c r="CU60">
        <v>1.6</v>
      </c>
    </row>
    <row r="61" spans="1:99" x14ac:dyDescent="0.2">
      <c r="A61" s="3" t="s">
        <v>2</v>
      </c>
      <c r="B61" s="3" t="s">
        <v>4</v>
      </c>
      <c r="C61" s="3"/>
      <c r="D61" s="3"/>
      <c r="E61" s="3"/>
      <c r="F61" s="3"/>
      <c r="G61" s="3"/>
      <c r="H61" s="10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25">
        <v>0.6</v>
      </c>
      <c r="V61" s="25">
        <v>17</v>
      </c>
      <c r="W61" s="25">
        <v>0</v>
      </c>
      <c r="X61" s="25">
        <v>0</v>
      </c>
      <c r="Y61" s="25">
        <v>0</v>
      </c>
      <c r="Z61" s="25">
        <v>1</v>
      </c>
      <c r="AA61" s="25">
        <v>1</v>
      </c>
      <c r="AB61" s="25">
        <v>0</v>
      </c>
      <c r="AC61" s="25">
        <v>0</v>
      </c>
      <c r="AD61" s="25">
        <v>0</v>
      </c>
      <c r="AE61" s="25">
        <v>0</v>
      </c>
      <c r="AF61" s="25">
        <v>0</v>
      </c>
      <c r="AG61" s="25">
        <v>0</v>
      </c>
      <c r="AH61" s="25">
        <v>0.5</v>
      </c>
      <c r="AI61" s="25">
        <v>0.75</v>
      </c>
      <c r="AJ61" s="25">
        <v>6.7</v>
      </c>
      <c r="AK61" s="25">
        <v>0</v>
      </c>
      <c r="AL61" s="25">
        <v>0</v>
      </c>
      <c r="AM61" s="25">
        <v>17</v>
      </c>
      <c r="AN61" s="25">
        <v>0</v>
      </c>
      <c r="AO61" s="25">
        <v>10</v>
      </c>
      <c r="AP61" s="25">
        <v>100</v>
      </c>
      <c r="AQ61" s="25">
        <v>0</v>
      </c>
      <c r="AR61" s="25">
        <v>0.2</v>
      </c>
      <c r="AS61" s="13"/>
      <c r="AT61" s="14">
        <v>0.1</v>
      </c>
      <c r="AU61" s="14">
        <v>0</v>
      </c>
      <c r="AV61" s="14">
        <v>0.9</v>
      </c>
      <c r="AW61" s="14">
        <v>0.99</v>
      </c>
      <c r="AX61" s="14">
        <v>0.5</v>
      </c>
      <c r="AY61" s="14">
        <v>0.5</v>
      </c>
      <c r="AZ61" s="14">
        <v>0.6</v>
      </c>
      <c r="BA61" s="14">
        <v>0.8</v>
      </c>
      <c r="BB61" s="53">
        <v>-0.6</v>
      </c>
      <c r="BC61" s="53">
        <v>-0.8</v>
      </c>
      <c r="BF61" s="53">
        <v>0.1</v>
      </c>
      <c r="BG61" s="53">
        <v>0.9</v>
      </c>
      <c r="BH61" s="53">
        <v>0.5</v>
      </c>
      <c r="BK61" s="13"/>
      <c r="BL61" s="48">
        <v>-23</v>
      </c>
      <c r="BM61" s="13"/>
      <c r="BN61" s="13"/>
      <c r="BO61" s="13"/>
      <c r="BP61" s="13"/>
      <c r="BQ61" s="13"/>
      <c r="BR61" s="13"/>
      <c r="BS61" s="13"/>
      <c r="BT61" s="13"/>
      <c r="BU61" s="13"/>
      <c r="BV61" s="12">
        <f>BV60*$BQ$50</f>
        <v>0.72900000000000009</v>
      </c>
      <c r="BW61" s="12">
        <f>BW60*$BQ$50</f>
        <v>0.81</v>
      </c>
      <c r="BX61" s="12">
        <f>BX60*$BQ$50</f>
        <v>0.9</v>
      </c>
      <c r="BY61" s="12">
        <v>1</v>
      </c>
      <c r="BZ61" s="12">
        <v>0</v>
      </c>
      <c r="CA61" s="12">
        <v>0</v>
      </c>
      <c r="CN61" s="13"/>
      <c r="CO61" s="11" t="s">
        <v>207</v>
      </c>
    </row>
    <row r="62" spans="1:99" x14ac:dyDescent="0.2">
      <c r="A62" s="3" t="s">
        <v>2</v>
      </c>
      <c r="B62" s="3" t="s">
        <v>5</v>
      </c>
      <c r="C62" s="3"/>
      <c r="D62" s="3"/>
      <c r="E62" s="3"/>
      <c r="F62" s="3"/>
      <c r="G62" s="3"/>
      <c r="H62" s="10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25">
        <v>0.9</v>
      </c>
      <c r="V62" s="25">
        <v>10</v>
      </c>
      <c r="W62" s="25">
        <v>0</v>
      </c>
      <c r="X62" s="25">
        <v>0</v>
      </c>
      <c r="Y62" s="25">
        <v>0</v>
      </c>
      <c r="Z62" s="25">
        <v>1</v>
      </c>
      <c r="AA62" s="25">
        <v>5</v>
      </c>
      <c r="AB62" s="25">
        <v>0</v>
      </c>
      <c r="AC62" s="25">
        <v>0</v>
      </c>
      <c r="AD62" s="25">
        <v>0</v>
      </c>
      <c r="AE62" s="25">
        <v>0</v>
      </c>
      <c r="AF62" s="25">
        <v>0</v>
      </c>
      <c r="AG62" s="25">
        <v>0</v>
      </c>
      <c r="AH62" s="25">
        <v>1</v>
      </c>
      <c r="AI62" s="25">
        <v>1.5</v>
      </c>
      <c r="AJ62" s="25">
        <v>0</v>
      </c>
      <c r="AK62" s="25">
        <v>0</v>
      </c>
      <c r="AL62" s="25">
        <v>0</v>
      </c>
      <c r="AM62" s="25">
        <v>17</v>
      </c>
      <c r="AN62" s="25">
        <v>0</v>
      </c>
      <c r="AO62" s="25">
        <v>10</v>
      </c>
      <c r="AP62" s="25">
        <v>100</v>
      </c>
      <c r="AQ62" s="25">
        <v>0</v>
      </c>
      <c r="AR62" s="25">
        <v>0.2</v>
      </c>
      <c r="AS62" s="13"/>
      <c r="AT62" s="14">
        <v>0.1</v>
      </c>
      <c r="AU62" s="14">
        <v>0</v>
      </c>
      <c r="AV62" s="14">
        <v>0.9</v>
      </c>
      <c r="AW62" s="14">
        <v>0.99</v>
      </c>
      <c r="AX62" s="14">
        <v>0.5</v>
      </c>
      <c r="AY62" s="14">
        <v>0.5</v>
      </c>
      <c r="AZ62" s="14">
        <v>0.6</v>
      </c>
      <c r="BA62" s="14">
        <v>0.8</v>
      </c>
      <c r="BB62" s="53">
        <v>-0.6</v>
      </c>
      <c r="BC62" s="53">
        <v>-0.8</v>
      </c>
      <c r="BF62" s="53">
        <v>0.1</v>
      </c>
      <c r="BG62" s="53">
        <v>0.9</v>
      </c>
      <c r="BH62" s="53">
        <v>0.5</v>
      </c>
      <c r="BK62" s="13"/>
      <c r="BL62" s="48">
        <v>-40</v>
      </c>
      <c r="BM62" s="13"/>
      <c r="BN62" s="13"/>
      <c r="BO62" s="13"/>
      <c r="BP62" s="13"/>
      <c r="BQ62" s="13"/>
      <c r="BR62" s="13"/>
      <c r="BS62" s="13"/>
      <c r="BT62" s="13"/>
      <c r="BU62" s="13"/>
      <c r="BV62" s="12">
        <f>BV61*$BQ$50</f>
        <v>0.65610000000000013</v>
      </c>
      <c r="BW62" s="12">
        <f>BW61*$BQ$50</f>
        <v>0.72900000000000009</v>
      </c>
      <c r="BX62" s="12">
        <f>BX61*$BQ$50</f>
        <v>0.81</v>
      </c>
      <c r="BY62" s="12">
        <f>BY61*$BQ$50</f>
        <v>0.9</v>
      </c>
      <c r="BZ62" s="12">
        <v>1</v>
      </c>
      <c r="CA62" s="12">
        <v>0</v>
      </c>
      <c r="CN62" s="13"/>
      <c r="CO62" cm="1">
        <f t="array" ref="CO62:CT62">TRANSPOSE(BG66:BG71-_xlfn.ANCHORARRAY(BL58))</f>
        <v>10.668074000000001</v>
      </c>
      <c r="CP62">
        <v>10.668074000000001</v>
      </c>
      <c r="CQ62">
        <v>12.700000000000001</v>
      </c>
      <c r="CR62">
        <v>23</v>
      </c>
      <c r="CS62">
        <v>40</v>
      </c>
      <c r="CT62">
        <v>40</v>
      </c>
    </row>
    <row r="63" spans="1:99" x14ac:dyDescent="0.2">
      <c r="A63" s="3" t="s">
        <v>2</v>
      </c>
      <c r="B63" s="3" t="s">
        <v>6</v>
      </c>
      <c r="C63" s="3"/>
      <c r="D63" s="3"/>
      <c r="E63" s="3"/>
      <c r="F63" s="3"/>
      <c r="G63" s="3"/>
      <c r="H63" s="10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25">
        <v>0.6</v>
      </c>
      <c r="V63" s="25">
        <v>17</v>
      </c>
      <c r="W63" s="25">
        <v>0</v>
      </c>
      <c r="X63" s="25">
        <v>0</v>
      </c>
      <c r="Y63" s="25">
        <v>0</v>
      </c>
      <c r="Z63" s="25">
        <v>2</v>
      </c>
      <c r="AA63" s="25">
        <v>1</v>
      </c>
      <c r="AB63" s="25">
        <v>0</v>
      </c>
      <c r="AC63" s="25">
        <v>0</v>
      </c>
      <c r="AD63" s="25">
        <v>0</v>
      </c>
      <c r="AE63" s="25">
        <v>0</v>
      </c>
      <c r="AF63" s="25">
        <v>0</v>
      </c>
      <c r="AG63" s="25">
        <v>0</v>
      </c>
      <c r="AH63" s="25">
        <v>2</v>
      </c>
      <c r="AI63" s="25">
        <v>3</v>
      </c>
      <c r="AJ63" s="25">
        <v>6.3</v>
      </c>
      <c r="AK63" s="25">
        <v>0</v>
      </c>
      <c r="AL63" s="25">
        <v>0</v>
      </c>
      <c r="AM63" s="25">
        <v>6.3</v>
      </c>
      <c r="AN63" s="25">
        <v>42</v>
      </c>
      <c r="AO63" s="25">
        <v>18</v>
      </c>
      <c r="AP63" s="25">
        <v>0</v>
      </c>
      <c r="AQ63" s="25">
        <v>0</v>
      </c>
      <c r="AR63" s="25">
        <v>0.36</v>
      </c>
      <c r="AS63" s="13"/>
      <c r="AT63" s="14">
        <v>0.1</v>
      </c>
      <c r="AU63" s="14">
        <v>0</v>
      </c>
      <c r="AV63" s="14">
        <v>0.9</v>
      </c>
      <c r="AW63" s="14">
        <v>0.99</v>
      </c>
      <c r="AX63" s="14">
        <v>0.5</v>
      </c>
      <c r="AY63" s="14">
        <v>0.5</v>
      </c>
      <c r="AZ63" s="14">
        <v>0.6</v>
      </c>
      <c r="BA63" s="14">
        <v>0.8</v>
      </c>
      <c r="BB63" s="53">
        <v>-0.6</v>
      </c>
      <c r="BC63" s="53">
        <v>-0.8</v>
      </c>
      <c r="BF63" s="53">
        <v>0.1</v>
      </c>
      <c r="BG63" s="53">
        <v>0.9</v>
      </c>
      <c r="BH63" s="53">
        <v>0.5</v>
      </c>
      <c r="BK63" s="13"/>
      <c r="BL63" s="48">
        <v>-40</v>
      </c>
      <c r="BM63" s="13"/>
      <c r="BN63" s="13"/>
      <c r="BO63" s="13"/>
      <c r="BP63" s="13"/>
      <c r="BQ63" s="13"/>
      <c r="BR63" s="13"/>
      <c r="BS63" s="13"/>
      <c r="BT63" s="13"/>
      <c r="BU63" s="13"/>
      <c r="BV63" s="12">
        <f>BV62*$BQ$50</f>
        <v>0.59049000000000018</v>
      </c>
      <c r="BW63" s="12">
        <f>BW62*$BQ$50</f>
        <v>0.65610000000000013</v>
      </c>
      <c r="BX63" s="12">
        <f>BX62*$BQ$50</f>
        <v>0.72900000000000009</v>
      </c>
      <c r="BY63" s="12">
        <f>BY62*$BQ$50</f>
        <v>0.81</v>
      </c>
      <c r="BZ63" s="12">
        <f>BZ62*$BQ$50</f>
        <v>0.9</v>
      </c>
      <c r="CA63" s="12">
        <v>1</v>
      </c>
      <c r="CN63" s="13"/>
      <c r="CO63" s="11" t="s">
        <v>208</v>
      </c>
    </row>
    <row r="64" spans="1:99" x14ac:dyDescent="0.2">
      <c r="A64" s="3" t="s">
        <v>218</v>
      </c>
      <c r="B64" s="3" t="s">
        <v>219</v>
      </c>
      <c r="C64" s="3"/>
      <c r="D64" s="3"/>
      <c r="E64" s="3"/>
      <c r="F64" s="3"/>
      <c r="G64" s="3"/>
      <c r="H64" s="10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25">
        <v>0</v>
      </c>
      <c r="V64" s="25">
        <v>15.3</v>
      </c>
      <c r="W64" s="25">
        <v>0</v>
      </c>
      <c r="X64" s="25">
        <v>0</v>
      </c>
      <c r="Y64" s="25">
        <v>0</v>
      </c>
      <c r="Z64" s="25">
        <v>2</v>
      </c>
      <c r="AA64" s="25">
        <v>5</v>
      </c>
      <c r="AB64" s="25">
        <v>0</v>
      </c>
      <c r="AC64" s="25">
        <v>0</v>
      </c>
      <c r="AD64" s="25">
        <v>0</v>
      </c>
      <c r="AE64" s="25">
        <v>0</v>
      </c>
      <c r="AF64" s="25">
        <v>0</v>
      </c>
      <c r="AG64" s="25">
        <v>0</v>
      </c>
      <c r="AH64" s="25">
        <v>2</v>
      </c>
      <c r="AI64" s="25">
        <v>3</v>
      </c>
      <c r="AJ64" s="25">
        <v>0</v>
      </c>
      <c r="AK64" s="25">
        <v>0</v>
      </c>
      <c r="AL64" s="25">
        <v>0</v>
      </c>
      <c r="AM64" s="25">
        <v>0</v>
      </c>
      <c r="AN64" s="25">
        <v>0</v>
      </c>
      <c r="AO64" s="25">
        <v>0</v>
      </c>
      <c r="AP64" s="25">
        <v>0</v>
      </c>
      <c r="AQ64" s="25">
        <v>0</v>
      </c>
      <c r="AR64" s="25">
        <v>0</v>
      </c>
      <c r="AS64" s="13"/>
      <c r="AZ64" s="14">
        <v>0</v>
      </c>
      <c r="BA64" s="14">
        <v>0</v>
      </c>
      <c r="BB64" s="53">
        <v>-0.6</v>
      </c>
      <c r="BC64" s="53">
        <v>-0.8</v>
      </c>
      <c r="CN64" s="13"/>
      <c r="CO64" s="41" cm="1">
        <f t="array" ref="CO64:CT64">TRANSPOSE(_xlfn.ANCHORARRAY(BL58)-BF66:BF71)</f>
        <v>-10.668074000000001</v>
      </c>
      <c r="CP64">
        <v>-10.668074000000001</v>
      </c>
      <c r="CQ64">
        <v>-12.700000000000001</v>
      </c>
      <c r="CR64">
        <v>-23</v>
      </c>
      <c r="CS64">
        <v>-40</v>
      </c>
      <c r="CT64">
        <v>-40</v>
      </c>
    </row>
    <row r="65" spans="1:99" x14ac:dyDescent="0.2">
      <c r="U65" s="27" t="s">
        <v>103</v>
      </c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T65" s="27" t="s">
        <v>83</v>
      </c>
      <c r="AV65" s="11" t="s">
        <v>84</v>
      </c>
      <c r="AX65" s="11" t="s">
        <v>202</v>
      </c>
      <c r="AZ65" s="27" t="s">
        <v>85</v>
      </c>
      <c r="BB65" s="27" t="s">
        <v>86</v>
      </c>
      <c r="BC65" s="27"/>
      <c r="BD65" s="27"/>
      <c r="BF65" s="27"/>
      <c r="BG65" s="27"/>
      <c r="BH65" s="27"/>
    </row>
    <row r="66" spans="1:99" x14ac:dyDescent="0.2">
      <c r="A66" s="3" t="s">
        <v>1</v>
      </c>
      <c r="B66" s="3" t="s">
        <v>4</v>
      </c>
      <c r="U66" s="37" cm="1">
        <f t="array" ref="U66:AR72">MMULT(U58:AR64,_xlfn.MUNIT(24)*U46:AR46)</f>
        <v>0</v>
      </c>
      <c r="V66" s="37">
        <v>1.7000000000000002</v>
      </c>
      <c r="W66" s="37">
        <v>0</v>
      </c>
      <c r="X66" s="37">
        <v>0</v>
      </c>
      <c r="Y66" s="37">
        <v>0</v>
      </c>
      <c r="Z66" s="37">
        <v>0</v>
      </c>
      <c r="AA66" s="37">
        <v>0</v>
      </c>
      <c r="AB66" s="37">
        <v>0</v>
      </c>
      <c r="AC66" s="37">
        <v>0</v>
      </c>
      <c r="AD66" s="37">
        <v>0</v>
      </c>
      <c r="AE66" s="37">
        <v>0</v>
      </c>
      <c r="AF66" s="37">
        <v>0</v>
      </c>
      <c r="AG66" s="37">
        <v>0</v>
      </c>
      <c r="AH66" s="37">
        <v>0</v>
      </c>
      <c r="AI66" s="37">
        <v>0.22499999999999998</v>
      </c>
      <c r="AJ66" s="37">
        <v>0</v>
      </c>
      <c r="AK66" s="37">
        <v>0</v>
      </c>
      <c r="AL66" s="37">
        <v>0</v>
      </c>
      <c r="AM66" s="37">
        <v>0</v>
      </c>
      <c r="AN66" s="37">
        <v>0</v>
      </c>
      <c r="AO66" s="37">
        <v>0</v>
      </c>
      <c r="AP66" s="37">
        <v>0</v>
      </c>
      <c r="AQ66" s="37">
        <v>0</v>
      </c>
      <c r="AR66" s="37">
        <v>0</v>
      </c>
      <c r="AT66" s="37" cm="1">
        <f t="array" ref="AT66:AU71">AT58:AU63*$BK$94:$BL$94</f>
        <v>0</v>
      </c>
      <c r="AU66" s="37">
        <v>0</v>
      </c>
      <c r="AV66" s="37" cm="1">
        <f t="array" ref="AV66:AW71">AV58:AW63*$BK$94:$BL$94</f>
        <v>0</v>
      </c>
      <c r="AW66" s="55">
        <v>1.98</v>
      </c>
      <c r="AX66" s="37" cm="1">
        <f t="array" ref="AX66:AY71">AX58:AY63*$BK$94:$BL$94</f>
        <v>0</v>
      </c>
      <c r="AY66" s="37">
        <v>1</v>
      </c>
      <c r="AZ66" s="37" cm="1">
        <f t="array" ref="AZ66:BA72">AZ58:BA64*$BK$94:$BL$94</f>
        <v>0</v>
      </c>
      <c r="BA66" s="37">
        <v>1.6</v>
      </c>
      <c r="BB66" s="37" cm="1">
        <f t="array" ref="BB66:BC72">BB58:BC64*$BK$94:$BL$94</f>
        <v>0</v>
      </c>
      <c r="BC66" s="37">
        <v>-1.6</v>
      </c>
      <c r="BF66" s="37" cm="1">
        <f t="array" ref="BF66:BH71">BF58:BH63*BG94</f>
        <v>0</v>
      </c>
      <c r="BG66" s="37">
        <v>0</v>
      </c>
      <c r="BH66" s="37">
        <v>0</v>
      </c>
      <c r="CO66" s="11" t="s">
        <v>231</v>
      </c>
    </row>
    <row r="67" spans="1:99" x14ac:dyDescent="0.2">
      <c r="A67" s="3" t="s">
        <v>1</v>
      </c>
      <c r="B67" s="3" t="s">
        <v>5</v>
      </c>
      <c r="U67" s="37">
        <v>0</v>
      </c>
      <c r="V67" s="37">
        <v>0.97</v>
      </c>
      <c r="W67" s="37">
        <v>0</v>
      </c>
      <c r="X67" s="37">
        <v>0</v>
      </c>
      <c r="Y67" s="37">
        <v>0</v>
      </c>
      <c r="Z67" s="37">
        <v>0</v>
      </c>
      <c r="AA67" s="37">
        <v>0</v>
      </c>
      <c r="AB67" s="37">
        <v>0</v>
      </c>
      <c r="AC67" s="37">
        <v>0</v>
      </c>
      <c r="AD67" s="37">
        <v>0</v>
      </c>
      <c r="AE67" s="37">
        <v>0</v>
      </c>
      <c r="AF67" s="37">
        <v>0</v>
      </c>
      <c r="AG67" s="37">
        <v>0</v>
      </c>
      <c r="AH67" s="37">
        <v>0</v>
      </c>
      <c r="AI67" s="37">
        <v>0.44999999999999996</v>
      </c>
      <c r="AJ67" s="37">
        <v>0</v>
      </c>
      <c r="AK67" s="37">
        <v>0</v>
      </c>
      <c r="AL67" s="37">
        <v>0</v>
      </c>
      <c r="AM67" s="37">
        <v>0</v>
      </c>
      <c r="AN67" s="37">
        <v>0</v>
      </c>
      <c r="AO67" s="37">
        <v>0</v>
      </c>
      <c r="AP67" s="37">
        <v>0</v>
      </c>
      <c r="AQ67" s="37">
        <v>0</v>
      </c>
      <c r="AR67" s="37">
        <v>0</v>
      </c>
      <c r="AT67" s="37">
        <v>0</v>
      </c>
      <c r="AU67" s="37">
        <v>0</v>
      </c>
      <c r="AV67" s="37">
        <v>0</v>
      </c>
      <c r="AW67" s="55">
        <v>1.98</v>
      </c>
      <c r="AX67" s="37">
        <v>0</v>
      </c>
      <c r="AY67" s="37">
        <v>1</v>
      </c>
      <c r="AZ67" s="37">
        <v>0</v>
      </c>
      <c r="BA67" s="37">
        <v>1.6</v>
      </c>
      <c r="BB67" s="37">
        <v>0</v>
      </c>
      <c r="BC67" s="37">
        <v>-1.6</v>
      </c>
      <c r="BF67" s="37">
        <v>0</v>
      </c>
      <c r="BG67" s="37">
        <v>0</v>
      </c>
      <c r="BH67" s="37">
        <v>0</v>
      </c>
      <c r="BY67" s="13"/>
      <c r="BZ67" s="13"/>
      <c r="CO67" s="41" cm="1">
        <f t="array" ref="CO67:CU68">TRANSPOSE(_xlfn.ANCHORARRAY(Y82)-Y58:Z64)</f>
        <v>-6.7360679000000001</v>
      </c>
      <c r="CP67">
        <v>-4.5999999999999996</v>
      </c>
      <c r="CQ67">
        <v>-7</v>
      </c>
      <c r="CR67">
        <v>0</v>
      </c>
      <c r="CS67">
        <v>0</v>
      </c>
      <c r="CT67">
        <v>0</v>
      </c>
      <c r="CU67">
        <v>0</v>
      </c>
    </row>
    <row r="68" spans="1:99" x14ac:dyDescent="0.2">
      <c r="A68" s="3" t="s">
        <v>1</v>
      </c>
      <c r="B68" s="3" t="s">
        <v>6</v>
      </c>
      <c r="U68" s="37">
        <v>0</v>
      </c>
      <c r="V68" s="37">
        <v>1.7000000000000002</v>
      </c>
      <c r="W68" s="37">
        <v>0</v>
      </c>
      <c r="X68" s="37">
        <v>0</v>
      </c>
      <c r="Y68" s="37">
        <v>0</v>
      </c>
      <c r="Z68" s="37">
        <v>0</v>
      </c>
      <c r="AA68" s="37">
        <v>0</v>
      </c>
      <c r="AB68" s="37">
        <v>0</v>
      </c>
      <c r="AC68" s="37">
        <v>0</v>
      </c>
      <c r="AD68" s="37">
        <v>0</v>
      </c>
      <c r="AE68" s="37">
        <v>0</v>
      </c>
      <c r="AF68" s="37">
        <v>0</v>
      </c>
      <c r="AG68" s="37">
        <v>0</v>
      </c>
      <c r="AH68" s="37">
        <v>0</v>
      </c>
      <c r="AI68" s="37">
        <v>0.89999999999999991</v>
      </c>
      <c r="AJ68" s="37">
        <v>0</v>
      </c>
      <c r="AK68" s="37">
        <v>0</v>
      </c>
      <c r="AL68" s="37">
        <v>0</v>
      </c>
      <c r="AM68" s="37">
        <v>0</v>
      </c>
      <c r="AN68" s="37">
        <v>0</v>
      </c>
      <c r="AO68" s="37">
        <v>0</v>
      </c>
      <c r="AP68" s="37">
        <v>0</v>
      </c>
      <c r="AQ68" s="37">
        <v>0</v>
      </c>
      <c r="AR68" s="37">
        <v>2.2003378200000001</v>
      </c>
      <c r="AT68" s="37">
        <v>0</v>
      </c>
      <c r="AU68" s="37">
        <v>0</v>
      </c>
      <c r="AV68" s="37">
        <v>0</v>
      </c>
      <c r="AW68" s="55">
        <v>1.98</v>
      </c>
      <c r="AX68" s="37">
        <v>0</v>
      </c>
      <c r="AY68" s="37">
        <v>1</v>
      </c>
      <c r="AZ68" s="37">
        <v>0</v>
      </c>
      <c r="BA68" s="37">
        <v>1.6</v>
      </c>
      <c r="BB68" s="37">
        <v>0</v>
      </c>
      <c r="BC68" s="37">
        <v>-1.6</v>
      </c>
      <c r="BF68" s="37">
        <v>0</v>
      </c>
      <c r="BG68" s="37">
        <v>0</v>
      </c>
      <c r="BH68" s="37">
        <v>0</v>
      </c>
      <c r="BZ68" s="13"/>
      <c r="CO68">
        <v>0</v>
      </c>
      <c r="CP68">
        <v>0</v>
      </c>
      <c r="CQ68">
        <v>0</v>
      </c>
      <c r="CR68">
        <v>-1</v>
      </c>
      <c r="CS68">
        <v>-1</v>
      </c>
      <c r="CT68">
        <v>-2</v>
      </c>
      <c r="CU68">
        <v>-2</v>
      </c>
    </row>
    <row r="69" spans="1:99" x14ac:dyDescent="0.2">
      <c r="A69" s="3" t="s">
        <v>2</v>
      </c>
      <c r="B69" s="3" t="s">
        <v>4</v>
      </c>
      <c r="U69" s="37">
        <v>0</v>
      </c>
      <c r="V69" s="37">
        <v>1.7000000000000002</v>
      </c>
      <c r="W69" s="37">
        <v>0</v>
      </c>
      <c r="X69" s="37">
        <v>0</v>
      </c>
      <c r="Y69" s="37">
        <v>0</v>
      </c>
      <c r="Z69" s="37">
        <v>0</v>
      </c>
      <c r="AA69" s="37">
        <v>0</v>
      </c>
      <c r="AB69" s="37">
        <v>0</v>
      </c>
      <c r="AC69" s="37">
        <v>0</v>
      </c>
      <c r="AD69" s="37">
        <v>0</v>
      </c>
      <c r="AE69" s="37">
        <v>0</v>
      </c>
      <c r="AF69" s="37">
        <v>0</v>
      </c>
      <c r="AG69" s="37">
        <v>0</v>
      </c>
      <c r="AH69" s="37">
        <v>0</v>
      </c>
      <c r="AI69" s="37">
        <v>0.22499999999999998</v>
      </c>
      <c r="AJ69" s="37">
        <v>0</v>
      </c>
      <c r="AK69" s="37">
        <v>0</v>
      </c>
      <c r="AL69" s="37">
        <v>0</v>
      </c>
      <c r="AM69" s="37">
        <v>0</v>
      </c>
      <c r="AN69" s="37">
        <v>0</v>
      </c>
      <c r="AO69" s="37">
        <v>0</v>
      </c>
      <c r="AP69" s="37">
        <v>0</v>
      </c>
      <c r="AQ69" s="37">
        <v>0</v>
      </c>
      <c r="AR69" s="37">
        <v>0.36000000000000004</v>
      </c>
      <c r="AT69" s="37">
        <v>0</v>
      </c>
      <c r="AU69" s="37">
        <v>0</v>
      </c>
      <c r="AV69" s="37">
        <v>0</v>
      </c>
      <c r="AW69" s="55">
        <v>1.98</v>
      </c>
      <c r="AX69" s="37">
        <v>0</v>
      </c>
      <c r="AY69" s="37">
        <v>1</v>
      </c>
      <c r="AZ69" s="37">
        <v>0</v>
      </c>
      <c r="BA69" s="37">
        <v>1.6</v>
      </c>
      <c r="BB69" s="37">
        <v>0</v>
      </c>
      <c r="BC69" s="37">
        <v>-1.6</v>
      </c>
      <c r="BF69" s="37">
        <v>0</v>
      </c>
      <c r="BG69" s="37">
        <v>0</v>
      </c>
      <c r="BH69" s="37">
        <v>0</v>
      </c>
      <c r="BZ69" s="13"/>
    </row>
    <row r="70" spans="1:99" x14ac:dyDescent="0.2">
      <c r="A70" s="3" t="s">
        <v>2</v>
      </c>
      <c r="B70" s="3" t="s">
        <v>5</v>
      </c>
      <c r="J70" s="64" t="s">
        <v>215</v>
      </c>
      <c r="K70" s="64"/>
      <c r="L70" s="64"/>
      <c r="M70" s="64"/>
      <c r="N70" s="64"/>
      <c r="O70" s="64"/>
      <c r="P70" s="64"/>
      <c r="Q70" s="64"/>
      <c r="R70" s="64"/>
      <c r="S70" s="64"/>
      <c r="T70" s="64"/>
      <c r="U70" s="37">
        <v>0</v>
      </c>
      <c r="V70" s="37">
        <v>1</v>
      </c>
      <c r="W70" s="37">
        <v>0</v>
      </c>
      <c r="X70" s="37">
        <v>0</v>
      </c>
      <c r="Y70" s="37">
        <v>0</v>
      </c>
      <c r="Z70" s="37">
        <v>0</v>
      </c>
      <c r="AA70" s="37">
        <v>0</v>
      </c>
      <c r="AB70" s="37">
        <v>0</v>
      </c>
      <c r="AC70" s="37">
        <v>0</v>
      </c>
      <c r="AD70" s="37">
        <v>0</v>
      </c>
      <c r="AE70" s="37">
        <v>0</v>
      </c>
      <c r="AF70" s="37">
        <v>0</v>
      </c>
      <c r="AG70" s="37">
        <v>0</v>
      </c>
      <c r="AH70" s="37">
        <v>0</v>
      </c>
      <c r="AI70" s="37">
        <v>0.44999999999999996</v>
      </c>
      <c r="AJ70" s="37">
        <v>0</v>
      </c>
      <c r="AK70" s="37">
        <v>0</v>
      </c>
      <c r="AL70" s="37">
        <v>0</v>
      </c>
      <c r="AM70" s="37">
        <v>0</v>
      </c>
      <c r="AN70" s="37">
        <v>0</v>
      </c>
      <c r="AO70" s="37">
        <v>0</v>
      </c>
      <c r="AP70" s="37">
        <v>0</v>
      </c>
      <c r="AQ70" s="37">
        <v>0</v>
      </c>
      <c r="AR70" s="37">
        <v>0.36000000000000004</v>
      </c>
      <c r="AT70" s="37">
        <v>0</v>
      </c>
      <c r="AU70" s="37">
        <v>0</v>
      </c>
      <c r="AV70" s="37">
        <v>0</v>
      </c>
      <c r="AW70" s="55">
        <v>1.98</v>
      </c>
      <c r="AX70" s="37">
        <v>0</v>
      </c>
      <c r="AY70" s="37">
        <v>1</v>
      </c>
      <c r="AZ70" s="37">
        <v>0</v>
      </c>
      <c r="BA70" s="37">
        <v>1.6</v>
      </c>
      <c r="BB70" s="37">
        <v>0</v>
      </c>
      <c r="BC70" s="37">
        <v>-1.6</v>
      </c>
      <c r="BF70" s="37">
        <v>0</v>
      </c>
      <c r="BG70" s="37">
        <v>0</v>
      </c>
      <c r="BH70" s="37">
        <v>0</v>
      </c>
      <c r="BZ70" s="13"/>
    </row>
    <row r="71" spans="1:99" x14ac:dyDescent="0.2">
      <c r="A71" s="3" t="s">
        <v>2</v>
      </c>
      <c r="B71" s="3" t="s">
        <v>6</v>
      </c>
      <c r="C71" s="3"/>
      <c r="D71" s="3"/>
      <c r="E71" s="3"/>
      <c r="F71" s="3"/>
      <c r="G71" s="3"/>
      <c r="H71" s="10"/>
      <c r="I71" t="s">
        <v>1</v>
      </c>
      <c r="J71" t="s">
        <v>2</v>
      </c>
      <c r="K71" t="s">
        <v>218</v>
      </c>
      <c r="M71" s="3"/>
      <c r="N71" s="3"/>
      <c r="O71" s="3"/>
      <c r="P71" s="3"/>
      <c r="Q71" s="3"/>
      <c r="R71" s="3"/>
      <c r="S71" s="3"/>
      <c r="T71" s="3"/>
      <c r="U71" s="37">
        <v>0</v>
      </c>
      <c r="V71" s="37">
        <v>1.7000000000000002</v>
      </c>
      <c r="W71" s="37">
        <v>0</v>
      </c>
      <c r="X71" s="37">
        <v>0</v>
      </c>
      <c r="Y71" s="37">
        <v>0</v>
      </c>
      <c r="Z71" s="37">
        <v>0</v>
      </c>
      <c r="AA71" s="37">
        <v>0</v>
      </c>
      <c r="AB71" s="37">
        <v>0</v>
      </c>
      <c r="AC71" s="37">
        <v>0</v>
      </c>
      <c r="AD71" s="37">
        <v>0</v>
      </c>
      <c r="AE71" s="37">
        <v>0</v>
      </c>
      <c r="AF71" s="37">
        <v>0</v>
      </c>
      <c r="AG71" s="37">
        <v>0</v>
      </c>
      <c r="AH71" s="37">
        <v>0</v>
      </c>
      <c r="AI71" s="37">
        <v>0.89999999999999991</v>
      </c>
      <c r="AJ71" s="37">
        <v>0</v>
      </c>
      <c r="AK71" s="37">
        <v>0</v>
      </c>
      <c r="AL71" s="37">
        <v>0</v>
      </c>
      <c r="AM71" s="37">
        <v>0</v>
      </c>
      <c r="AN71" s="37">
        <v>0</v>
      </c>
      <c r="AO71" s="37">
        <v>0</v>
      </c>
      <c r="AP71" s="37">
        <v>0</v>
      </c>
      <c r="AQ71" s="37">
        <v>0</v>
      </c>
      <c r="AR71" s="37">
        <v>0.64800000000000002</v>
      </c>
      <c r="AT71" s="38">
        <v>0</v>
      </c>
      <c r="AU71" s="37">
        <v>0</v>
      </c>
      <c r="AV71" s="38">
        <v>0</v>
      </c>
      <c r="AW71" s="38">
        <v>1.98</v>
      </c>
      <c r="AX71" s="38">
        <v>0</v>
      </c>
      <c r="AY71" s="38">
        <v>1</v>
      </c>
      <c r="AZ71" s="38">
        <v>0</v>
      </c>
      <c r="BA71" s="38">
        <v>1.6</v>
      </c>
      <c r="BB71" s="38">
        <v>0</v>
      </c>
      <c r="BC71" s="38">
        <v>-1.6</v>
      </c>
      <c r="BF71" s="37">
        <v>0</v>
      </c>
      <c r="BG71" s="37">
        <v>0</v>
      </c>
      <c r="BH71" s="37">
        <v>0</v>
      </c>
      <c r="BK71" s="13"/>
      <c r="BL71" s="13"/>
      <c r="BZ71" s="13"/>
      <c r="CN71" s="13"/>
      <c r="CO71" s="13"/>
    </row>
    <row r="72" spans="1:99" x14ac:dyDescent="0.2">
      <c r="A72" s="3" t="s">
        <v>218</v>
      </c>
      <c r="B72" s="3" t="s">
        <v>219</v>
      </c>
      <c r="C72" s="3"/>
      <c r="D72" s="3"/>
      <c r="E72" s="3"/>
      <c r="F72" s="3"/>
      <c r="G72" s="3"/>
      <c r="H72" s="10"/>
      <c r="I72" s="14">
        <v>190</v>
      </c>
      <c r="J72" s="63">
        <f>365-I72</f>
        <v>175</v>
      </c>
      <c r="K72" s="63">
        <v>0</v>
      </c>
      <c r="M72" s="3"/>
      <c r="N72" s="3"/>
      <c r="O72" s="3"/>
      <c r="P72" s="3"/>
      <c r="Q72" s="3"/>
      <c r="R72" s="3"/>
      <c r="S72" s="3"/>
      <c r="T72" s="3"/>
      <c r="U72">
        <v>0</v>
      </c>
      <c r="V72">
        <v>1.5300000000000002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0.89999999999999991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Z72">
        <v>0</v>
      </c>
      <c r="BA72">
        <v>0</v>
      </c>
      <c r="BB72">
        <v>0</v>
      </c>
      <c r="BC72">
        <v>-1.6</v>
      </c>
      <c r="BK72" s="13"/>
      <c r="BL72" s="13"/>
      <c r="BZ72" s="13"/>
      <c r="CN72" s="13"/>
      <c r="CO72" s="13"/>
    </row>
    <row r="73" spans="1:99" x14ac:dyDescent="0.2">
      <c r="I73" s="13"/>
      <c r="J73" s="13"/>
      <c r="L73" s="13"/>
      <c r="AT73" s="11" t="s">
        <v>138</v>
      </c>
      <c r="BZ73" s="13"/>
    </row>
    <row r="74" spans="1:99" x14ac:dyDescent="0.2">
      <c r="A74" s="3" t="s">
        <v>1</v>
      </c>
      <c r="B74" s="3" t="s">
        <v>4</v>
      </c>
      <c r="C74" s="3"/>
      <c r="D74" s="3"/>
      <c r="E74" s="3"/>
      <c r="F74" s="3"/>
      <c r="G74" s="3"/>
      <c r="H74" s="10"/>
      <c r="I74" s="13"/>
      <c r="J74" s="13"/>
      <c r="L74" s="13"/>
      <c r="M74" s="3"/>
      <c r="N74" s="3"/>
      <c r="O74" s="3"/>
      <c r="P74" s="3"/>
      <c r="Q74" s="3"/>
      <c r="R74" s="3"/>
      <c r="S74" s="3"/>
      <c r="T74" s="3"/>
      <c r="Y74" s="14">
        <v>0.7</v>
      </c>
      <c r="Z74" s="14">
        <v>0</v>
      </c>
      <c r="AT74" s="37" cm="1">
        <f t="array" ref="AT74:BJ80">MMULT(AT50:BJ56,_xlfn.MUNIT(17)*AT94:BJ94)</f>
        <v>0</v>
      </c>
      <c r="AU74" s="38">
        <v>1.7</v>
      </c>
      <c r="AV74" s="38">
        <v>0</v>
      </c>
      <c r="AW74" s="38">
        <v>0</v>
      </c>
      <c r="AX74" s="38">
        <v>0</v>
      </c>
      <c r="AY74" s="38">
        <v>6</v>
      </c>
      <c r="AZ74" s="38">
        <v>0</v>
      </c>
      <c r="BA74" s="38">
        <v>0</v>
      </c>
      <c r="BB74" s="38">
        <v>0</v>
      </c>
      <c r="BC74" s="38">
        <v>0</v>
      </c>
      <c r="BD74" s="38">
        <v>0</v>
      </c>
      <c r="BE74" s="38">
        <v>0</v>
      </c>
      <c r="BF74" s="38">
        <v>0</v>
      </c>
      <c r="BG74" s="38">
        <v>0</v>
      </c>
      <c r="BH74" s="38">
        <v>0</v>
      </c>
      <c r="BI74" s="38">
        <v>0</v>
      </c>
      <c r="BJ74" s="38">
        <v>0</v>
      </c>
      <c r="CN74" s="13"/>
      <c r="CO74" s="13"/>
    </row>
    <row r="75" spans="1:99" x14ac:dyDescent="0.2">
      <c r="A75" s="3" t="s">
        <v>1</v>
      </c>
      <c r="B75" s="3" t="s">
        <v>5</v>
      </c>
      <c r="C75" s="3"/>
      <c r="D75" s="3"/>
      <c r="E75" s="3"/>
      <c r="F75" s="3"/>
      <c r="G75" s="3"/>
      <c r="H75" s="10"/>
      <c r="I75" t="s">
        <v>216</v>
      </c>
      <c r="L75" t="s">
        <v>217</v>
      </c>
      <c r="M75" s="3"/>
      <c r="N75" s="3"/>
      <c r="O75" s="3"/>
      <c r="P75" s="3"/>
      <c r="Q75" s="3"/>
      <c r="R75" s="3"/>
      <c r="S75" s="3"/>
      <c r="T75" s="3"/>
      <c r="Y75" s="14">
        <v>0.7</v>
      </c>
      <c r="Z75" s="14">
        <v>0</v>
      </c>
      <c r="AT75" s="38">
        <v>0</v>
      </c>
      <c r="AU75" s="38">
        <v>1.7</v>
      </c>
      <c r="AV75" s="38">
        <v>0</v>
      </c>
      <c r="AW75" s="38">
        <v>0</v>
      </c>
      <c r="AX75" s="38">
        <v>0</v>
      </c>
      <c r="AY75" s="38">
        <v>6</v>
      </c>
      <c r="AZ75" s="38">
        <v>0</v>
      </c>
      <c r="BA75" s="38">
        <v>0</v>
      </c>
      <c r="BB75" s="38">
        <v>0</v>
      </c>
      <c r="BC75" s="38">
        <v>0</v>
      </c>
      <c r="BD75" s="38">
        <v>0</v>
      </c>
      <c r="BE75" s="38">
        <v>0</v>
      </c>
      <c r="BF75" s="38">
        <v>0</v>
      </c>
      <c r="BG75" s="38">
        <v>0</v>
      </c>
      <c r="BH75" s="38">
        <v>0</v>
      </c>
      <c r="BI75" s="38">
        <v>0</v>
      </c>
      <c r="BJ75" s="38">
        <v>0</v>
      </c>
      <c r="CN75" s="13"/>
      <c r="CO75" s="13"/>
    </row>
    <row r="76" spans="1:99" x14ac:dyDescent="0.2">
      <c r="A76" s="3" t="s">
        <v>1</v>
      </c>
      <c r="B76" s="3" t="s">
        <v>6</v>
      </c>
      <c r="C76" s="3"/>
      <c r="D76" s="3"/>
      <c r="E76" s="3"/>
      <c r="F76" s="3"/>
      <c r="G76" s="3"/>
      <c r="H76" s="10"/>
      <c r="I76" s="12">
        <v>1</v>
      </c>
      <c r="J76" s="12">
        <v>0</v>
      </c>
      <c r="K76" s="12">
        <v>0</v>
      </c>
      <c r="L76" s="13" cm="1">
        <f t="array" ref="L76:L82">MMULT(I76:K82,TRANSPOSE(I72:K72))</f>
        <v>190</v>
      </c>
      <c r="M76" s="3"/>
      <c r="N76" s="3"/>
      <c r="O76" s="3"/>
      <c r="P76" s="3"/>
      <c r="Q76" s="3"/>
      <c r="R76" s="3"/>
      <c r="S76" s="3"/>
      <c r="T76" s="3"/>
      <c r="Y76" s="14">
        <v>0.7</v>
      </c>
      <c r="Z76" s="14">
        <v>0</v>
      </c>
      <c r="AT76" s="38">
        <v>0</v>
      </c>
      <c r="AU76" s="38">
        <v>1.7</v>
      </c>
      <c r="AV76" s="38">
        <v>0</v>
      </c>
      <c r="AW76" s="38">
        <v>0</v>
      </c>
      <c r="AX76" s="38">
        <v>0</v>
      </c>
      <c r="AY76" s="38">
        <v>6</v>
      </c>
      <c r="AZ76" s="38">
        <v>0</v>
      </c>
      <c r="BA76" s="38">
        <v>0</v>
      </c>
      <c r="BB76" s="38">
        <v>0</v>
      </c>
      <c r="BC76" s="38">
        <v>0</v>
      </c>
      <c r="BD76" s="38">
        <v>0</v>
      </c>
      <c r="BE76" s="38">
        <v>0</v>
      </c>
      <c r="BF76" s="38">
        <v>0</v>
      </c>
      <c r="BG76" s="38">
        <v>0</v>
      </c>
      <c r="BH76" s="38">
        <v>0</v>
      </c>
      <c r="BI76" s="38">
        <v>0</v>
      </c>
      <c r="BJ76" s="38">
        <v>0</v>
      </c>
      <c r="CG76" s="11"/>
      <c r="CN76" s="13"/>
      <c r="CO76" s="13"/>
    </row>
    <row r="77" spans="1:99" x14ac:dyDescent="0.2">
      <c r="A77" s="3" t="s">
        <v>2</v>
      </c>
      <c r="B77" s="3" t="s">
        <v>4</v>
      </c>
      <c r="C77" s="3"/>
      <c r="D77" s="3"/>
      <c r="E77" s="3"/>
      <c r="F77" s="3"/>
      <c r="G77" s="3"/>
      <c r="H77" s="10"/>
      <c r="I77" s="12">
        <v>1</v>
      </c>
      <c r="J77" s="12">
        <v>0</v>
      </c>
      <c r="K77" s="12">
        <v>0</v>
      </c>
      <c r="L77">
        <v>190</v>
      </c>
      <c r="M77" s="3"/>
      <c r="N77" s="3"/>
      <c r="O77" s="3"/>
      <c r="P77" s="3"/>
      <c r="Q77" s="3"/>
      <c r="R77" s="3"/>
      <c r="S77" s="3"/>
      <c r="T77" s="3"/>
      <c r="Y77" s="14">
        <v>0</v>
      </c>
      <c r="Z77" s="14">
        <v>1</v>
      </c>
      <c r="AT77" s="38">
        <v>0</v>
      </c>
      <c r="AU77" s="38">
        <v>1.7</v>
      </c>
      <c r="AV77" s="38">
        <v>0</v>
      </c>
      <c r="AW77" s="38">
        <v>0</v>
      </c>
      <c r="AX77" s="38">
        <v>0</v>
      </c>
      <c r="AY77" s="38">
        <v>6</v>
      </c>
      <c r="AZ77" s="38">
        <v>0</v>
      </c>
      <c r="BA77" s="38">
        <v>0</v>
      </c>
      <c r="BB77" s="38">
        <v>0</v>
      </c>
      <c r="BC77" s="38">
        <v>0</v>
      </c>
      <c r="BD77" s="38">
        <v>0</v>
      </c>
      <c r="BE77" s="38">
        <v>0</v>
      </c>
      <c r="BF77" s="38">
        <v>0</v>
      </c>
      <c r="BG77" s="38">
        <v>0</v>
      </c>
      <c r="BH77" s="38">
        <v>0</v>
      </c>
      <c r="BI77" s="38">
        <v>0</v>
      </c>
      <c r="BJ77" s="38">
        <v>0</v>
      </c>
      <c r="CN77" s="13"/>
      <c r="CO77" s="13"/>
    </row>
    <row r="78" spans="1:99" x14ac:dyDescent="0.2">
      <c r="A78" s="3" t="s">
        <v>2</v>
      </c>
      <c r="B78" s="3" t="s">
        <v>5</v>
      </c>
      <c r="C78" s="3"/>
      <c r="D78" s="3"/>
      <c r="E78" s="3"/>
      <c r="F78" s="3"/>
      <c r="G78" s="3"/>
      <c r="H78" s="10"/>
      <c r="I78" s="12">
        <v>1</v>
      </c>
      <c r="J78" s="12">
        <v>0</v>
      </c>
      <c r="K78" s="12">
        <v>0</v>
      </c>
      <c r="L78">
        <v>190</v>
      </c>
      <c r="M78" s="3"/>
      <c r="N78" s="3"/>
      <c r="O78" s="3"/>
      <c r="P78" s="3"/>
      <c r="Q78" s="3"/>
      <c r="R78" s="3"/>
      <c r="S78" s="3"/>
      <c r="T78" s="3"/>
      <c r="Y78" s="14">
        <v>0</v>
      </c>
      <c r="Z78" s="14">
        <v>1</v>
      </c>
      <c r="AT78" s="38">
        <v>0</v>
      </c>
      <c r="AU78" s="38">
        <v>1.7</v>
      </c>
      <c r="AV78" s="38">
        <v>0</v>
      </c>
      <c r="AW78" s="38">
        <v>0</v>
      </c>
      <c r="AX78" s="38">
        <v>0</v>
      </c>
      <c r="AY78" s="38">
        <v>6</v>
      </c>
      <c r="AZ78" s="38">
        <v>0</v>
      </c>
      <c r="BA78" s="38">
        <v>0</v>
      </c>
      <c r="BB78" s="38">
        <v>0</v>
      </c>
      <c r="BC78" s="38">
        <v>0</v>
      </c>
      <c r="BD78" s="38">
        <v>0</v>
      </c>
      <c r="BE78" s="38">
        <v>0</v>
      </c>
      <c r="BF78" s="38">
        <v>0</v>
      </c>
      <c r="BG78" s="38">
        <v>0</v>
      </c>
      <c r="BH78" s="38">
        <v>0</v>
      </c>
      <c r="BI78" s="38">
        <v>0</v>
      </c>
      <c r="BJ78" s="38">
        <v>0</v>
      </c>
      <c r="CA78" s="13"/>
      <c r="CB78" s="13"/>
      <c r="CC78" s="13"/>
      <c r="CD78" s="13"/>
      <c r="CF78" s="13"/>
      <c r="CG78" s="13"/>
      <c r="CN78" s="13"/>
      <c r="CO78" s="13"/>
    </row>
    <row r="79" spans="1:99" x14ac:dyDescent="0.2">
      <c r="A79" s="3" t="s">
        <v>2</v>
      </c>
      <c r="B79" s="3" t="s">
        <v>6</v>
      </c>
      <c r="C79" s="3"/>
      <c r="D79" s="3"/>
      <c r="E79" s="3"/>
      <c r="F79" s="3"/>
      <c r="G79" s="3"/>
      <c r="H79" s="10"/>
      <c r="I79" s="12">
        <v>0</v>
      </c>
      <c r="J79" s="12">
        <v>1</v>
      </c>
      <c r="K79" s="12">
        <v>0</v>
      </c>
      <c r="L79">
        <v>175</v>
      </c>
      <c r="M79" s="3"/>
      <c r="N79" s="3"/>
      <c r="O79" s="3"/>
      <c r="P79" s="3"/>
      <c r="Q79" s="3"/>
      <c r="R79" s="3"/>
      <c r="S79" s="3"/>
      <c r="T79" s="3"/>
      <c r="Y79" s="14">
        <v>0</v>
      </c>
      <c r="Z79" s="14">
        <v>1</v>
      </c>
      <c r="AT79" s="38">
        <v>0</v>
      </c>
      <c r="AU79" s="38">
        <v>1.7</v>
      </c>
      <c r="AV79" s="38">
        <v>0</v>
      </c>
      <c r="AW79" s="38">
        <v>0</v>
      </c>
      <c r="AX79" s="38">
        <v>0</v>
      </c>
      <c r="AY79" s="38">
        <v>6</v>
      </c>
      <c r="AZ79" s="38">
        <v>0</v>
      </c>
      <c r="BA79" s="38">
        <v>0</v>
      </c>
      <c r="BB79" s="38">
        <v>0</v>
      </c>
      <c r="BC79" s="38">
        <v>0</v>
      </c>
      <c r="BD79" s="38">
        <v>0</v>
      </c>
      <c r="BE79" s="38">
        <v>0</v>
      </c>
      <c r="BF79" s="38">
        <v>0</v>
      </c>
      <c r="BG79" s="38">
        <v>0</v>
      </c>
      <c r="BH79" s="38">
        <v>0</v>
      </c>
      <c r="BI79" s="38">
        <v>0</v>
      </c>
      <c r="BJ79" s="38">
        <v>0</v>
      </c>
      <c r="CA79" s="13"/>
      <c r="CB79" s="13"/>
      <c r="CC79" s="13"/>
      <c r="CD79" s="13"/>
      <c r="CF79" s="13"/>
      <c r="CG79" s="13"/>
      <c r="CN79" s="13"/>
      <c r="CO79" s="13"/>
    </row>
    <row r="80" spans="1:99" x14ac:dyDescent="0.2">
      <c r="A80" s="3" t="s">
        <v>218</v>
      </c>
      <c r="B80" s="3" t="s">
        <v>219</v>
      </c>
      <c r="C80" s="3"/>
      <c r="D80" s="3"/>
      <c r="E80" s="3"/>
      <c r="F80" s="3"/>
      <c r="G80" s="3"/>
      <c r="H80" s="10"/>
      <c r="I80" s="12">
        <v>0</v>
      </c>
      <c r="J80" s="12">
        <v>1</v>
      </c>
      <c r="K80" s="12">
        <v>0</v>
      </c>
      <c r="L80">
        <v>175</v>
      </c>
      <c r="M80" s="3"/>
      <c r="N80" s="3"/>
      <c r="O80" s="3"/>
      <c r="P80" s="3"/>
      <c r="Q80" s="3"/>
      <c r="R80" s="3"/>
      <c r="S80" s="3"/>
      <c r="T80" s="3"/>
      <c r="Y80" s="14">
        <v>0</v>
      </c>
      <c r="Z80" s="14">
        <v>1</v>
      </c>
      <c r="AT80" s="38">
        <v>0</v>
      </c>
      <c r="AU80" s="38">
        <v>1.7</v>
      </c>
      <c r="AV80" s="38">
        <v>0</v>
      </c>
      <c r="AW80" s="38">
        <v>0</v>
      </c>
      <c r="AX80" s="38">
        <v>0</v>
      </c>
      <c r="AY80" s="38">
        <v>6</v>
      </c>
      <c r="AZ80" s="38">
        <v>0</v>
      </c>
      <c r="BA80" s="38">
        <v>0</v>
      </c>
      <c r="BB80" s="38">
        <v>0</v>
      </c>
      <c r="BC80" s="38">
        <v>0</v>
      </c>
      <c r="BD80" s="38">
        <v>0</v>
      </c>
      <c r="BE80" s="38">
        <v>0</v>
      </c>
      <c r="BF80" s="38">
        <v>0</v>
      </c>
      <c r="BG80" s="38">
        <v>0</v>
      </c>
      <c r="BH80" s="38">
        <v>0</v>
      </c>
      <c r="BI80" s="38">
        <v>0</v>
      </c>
      <c r="BJ80" s="38">
        <v>0</v>
      </c>
      <c r="CA80" s="13"/>
      <c r="CB80" s="13"/>
      <c r="CC80" s="13"/>
      <c r="CD80" s="13"/>
      <c r="CF80" s="13"/>
      <c r="CG80" s="13"/>
      <c r="CN80" s="13"/>
      <c r="CO80" s="13"/>
    </row>
    <row r="81" spans="1:93" x14ac:dyDescent="0.2">
      <c r="D81" s="3"/>
      <c r="E81" s="3"/>
      <c r="F81" s="3"/>
      <c r="G81" s="3"/>
      <c r="H81" s="10"/>
      <c r="I81" s="12">
        <v>0</v>
      </c>
      <c r="J81" s="12">
        <v>1</v>
      </c>
      <c r="K81" s="12">
        <v>0</v>
      </c>
      <c r="L81">
        <v>175</v>
      </c>
      <c r="M81" s="3"/>
      <c r="N81" s="3"/>
      <c r="O81" s="3"/>
      <c r="P81" s="3"/>
      <c r="Q81" s="3"/>
      <c r="R81" s="3"/>
      <c r="S81" s="3"/>
      <c r="T81" s="3"/>
      <c r="U81" s="11" t="s">
        <v>228</v>
      </c>
      <c r="AT81" t="s">
        <v>128</v>
      </c>
      <c r="CG81" s="13"/>
      <c r="CN81" s="13"/>
      <c r="CO81" s="13"/>
    </row>
    <row r="82" spans="1:93" x14ac:dyDescent="0.2">
      <c r="A82" s="3" t="s">
        <v>1</v>
      </c>
      <c r="B82" s="3" t="s">
        <v>4</v>
      </c>
      <c r="C82" s="3"/>
      <c r="D82" s="3"/>
      <c r="E82" s="3"/>
      <c r="F82" s="3"/>
      <c r="G82" s="3"/>
      <c r="H82" s="10"/>
      <c r="I82" s="12">
        <v>0</v>
      </c>
      <c r="J82" s="12">
        <v>0</v>
      </c>
      <c r="K82" s="12">
        <v>1</v>
      </c>
      <c r="L82">
        <v>0</v>
      </c>
      <c r="M82" s="3"/>
      <c r="N82" s="3"/>
      <c r="O82" s="3"/>
      <c r="P82" s="3"/>
      <c r="Q82" s="3"/>
      <c r="R82" s="3"/>
      <c r="S82" s="3"/>
      <c r="T82" s="3"/>
      <c r="Y82" s="66" cm="1">
        <f t="array" ref="Y82:Z88">Y74:Z80*Y92:Z92</f>
        <v>0</v>
      </c>
      <c r="Z82" s="38">
        <v>0</v>
      </c>
      <c r="AT82" s="45" cm="1">
        <f t="array" ref="AT82:BL88">MMULT(U58:AR64,AT21:BL44)</f>
        <v>0.3</v>
      </c>
      <c r="AU82" s="28">
        <v>17</v>
      </c>
      <c r="AV82" s="28">
        <v>6.7360679000000001</v>
      </c>
      <c r="AW82" s="28">
        <v>0</v>
      </c>
      <c r="AX82" s="28">
        <v>5</v>
      </c>
      <c r="AY82" s="28">
        <v>0</v>
      </c>
      <c r="AZ82" s="28">
        <v>0</v>
      </c>
      <c r="BA82" s="28">
        <v>0</v>
      </c>
      <c r="BB82" s="28">
        <v>0.5</v>
      </c>
      <c r="BC82" s="28">
        <v>0.75</v>
      </c>
      <c r="BD82" s="28">
        <v>4.3319260000000002</v>
      </c>
      <c r="BE82" s="28">
        <v>0</v>
      </c>
      <c r="BF82" s="28">
        <v>0</v>
      </c>
      <c r="BG82" s="28">
        <v>15</v>
      </c>
      <c r="BH82" s="28">
        <v>100</v>
      </c>
      <c r="BI82" s="28">
        <v>0</v>
      </c>
      <c r="BJ82" s="28">
        <v>0</v>
      </c>
      <c r="BK82" s="28">
        <v>0.4</v>
      </c>
      <c r="BL82" s="29">
        <v>0.2641963</v>
      </c>
      <c r="CH82" s="13"/>
      <c r="CI82" s="13"/>
      <c r="CJ82" s="13"/>
      <c r="CK82" s="13"/>
      <c r="CL82" s="13"/>
      <c r="CM82" s="13"/>
      <c r="CN82" s="13"/>
      <c r="CO82" s="13"/>
    </row>
    <row r="83" spans="1:93" x14ac:dyDescent="0.2">
      <c r="A83" s="3" t="s">
        <v>1</v>
      </c>
      <c r="B83" s="3" t="s">
        <v>5</v>
      </c>
      <c r="C83" s="3"/>
      <c r="D83" s="3"/>
      <c r="E83" s="3"/>
      <c r="F83" s="3"/>
      <c r="G83" s="3"/>
      <c r="H83" s="10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Y83" s="38">
        <v>0</v>
      </c>
      <c r="Z83" s="38">
        <v>0</v>
      </c>
      <c r="AT83" s="30">
        <v>0.6</v>
      </c>
      <c r="AU83">
        <v>9.6999999999999993</v>
      </c>
      <c r="AV83">
        <v>4.5999999999999996</v>
      </c>
      <c r="AW83">
        <v>0</v>
      </c>
      <c r="AX83">
        <v>3</v>
      </c>
      <c r="AY83">
        <v>0</v>
      </c>
      <c r="AZ83">
        <v>0</v>
      </c>
      <c r="BA83">
        <v>0</v>
      </c>
      <c r="BB83">
        <v>1</v>
      </c>
      <c r="BC83">
        <v>1.5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 s="31">
        <v>0</v>
      </c>
      <c r="CH83" s="13"/>
      <c r="CI83" s="13"/>
      <c r="CJ83" s="13"/>
      <c r="CK83" s="13"/>
      <c r="CL83" s="13"/>
      <c r="CM83" s="13"/>
      <c r="CN83" s="13"/>
      <c r="CO83" s="13"/>
    </row>
    <row r="84" spans="1:93" x14ac:dyDescent="0.2">
      <c r="A84" s="3" t="s">
        <v>1</v>
      </c>
      <c r="B84" s="3" t="s">
        <v>6</v>
      </c>
      <c r="C84" s="3"/>
      <c r="D84" s="3"/>
      <c r="E84" s="3"/>
      <c r="F84" s="3"/>
      <c r="G84" s="3"/>
      <c r="H84" s="10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Y84" s="38">
        <v>0</v>
      </c>
      <c r="Z84" s="38">
        <v>0</v>
      </c>
      <c r="AT84" s="30">
        <v>0.3</v>
      </c>
      <c r="AU84">
        <v>17</v>
      </c>
      <c r="AV84">
        <v>7</v>
      </c>
      <c r="AW84">
        <v>0</v>
      </c>
      <c r="AX84">
        <v>5</v>
      </c>
      <c r="AY84">
        <v>0</v>
      </c>
      <c r="AZ84">
        <v>0</v>
      </c>
      <c r="BA84">
        <v>0</v>
      </c>
      <c r="BB84">
        <v>2</v>
      </c>
      <c r="BC84">
        <v>3</v>
      </c>
      <c r="BD84">
        <v>3.8</v>
      </c>
      <c r="BE84">
        <v>0</v>
      </c>
      <c r="BF84">
        <v>0</v>
      </c>
      <c r="BG84">
        <v>5.8319260000000002</v>
      </c>
      <c r="BH84">
        <v>38.879506999999997</v>
      </c>
      <c r="BI84">
        <v>61.120493000000003</v>
      </c>
      <c r="BJ84">
        <v>1.2224098999999999</v>
      </c>
      <c r="BK84">
        <v>0</v>
      </c>
      <c r="BL84" s="31">
        <v>1.001001</v>
      </c>
      <c r="CH84" s="13"/>
      <c r="CI84" s="13"/>
      <c r="CJ84" s="13"/>
      <c r="CK84" s="13"/>
      <c r="CL84" s="13"/>
      <c r="CM84" s="13"/>
      <c r="CN84" s="13"/>
      <c r="CO84" s="13"/>
    </row>
    <row r="85" spans="1:93" x14ac:dyDescent="0.2">
      <c r="A85" s="3" t="s">
        <v>2</v>
      </c>
      <c r="B85" s="3" t="s">
        <v>4</v>
      </c>
      <c r="C85" s="3"/>
      <c r="D85" s="3"/>
      <c r="E85" s="3"/>
      <c r="F85" s="3"/>
      <c r="G85" s="3"/>
      <c r="H85" s="10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Y85" s="38">
        <v>0</v>
      </c>
      <c r="Z85" s="38">
        <v>0</v>
      </c>
      <c r="AT85" s="30">
        <v>0.6</v>
      </c>
      <c r="AU85">
        <v>17</v>
      </c>
      <c r="AV85">
        <v>2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0.5</v>
      </c>
      <c r="BC85">
        <v>0.75</v>
      </c>
      <c r="BD85">
        <v>6.7</v>
      </c>
      <c r="BE85">
        <v>0</v>
      </c>
      <c r="BF85">
        <v>0</v>
      </c>
      <c r="BG85">
        <v>17</v>
      </c>
      <c r="BH85">
        <v>100</v>
      </c>
      <c r="BI85">
        <v>10</v>
      </c>
      <c r="BJ85">
        <v>0.2</v>
      </c>
      <c r="BK85">
        <v>0</v>
      </c>
      <c r="BL85" s="31">
        <v>0</v>
      </c>
      <c r="CH85" s="13"/>
      <c r="CI85" s="13"/>
      <c r="CJ85" s="13"/>
      <c r="CK85" s="13"/>
      <c r="CL85" s="13"/>
      <c r="CM85" s="13"/>
      <c r="CN85" s="13"/>
      <c r="CO85" s="13"/>
    </row>
    <row r="86" spans="1:93" x14ac:dyDescent="0.2">
      <c r="A86" s="3" t="s">
        <v>2</v>
      </c>
      <c r="B86" s="3" t="s">
        <v>5</v>
      </c>
      <c r="C86" s="3"/>
      <c r="D86" s="3"/>
      <c r="E86" s="3"/>
      <c r="F86" s="3"/>
      <c r="G86" s="3"/>
      <c r="H86" s="10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Y86" s="38">
        <v>0</v>
      </c>
      <c r="Z86" s="38">
        <v>0</v>
      </c>
      <c r="AT86" s="30">
        <v>0.9</v>
      </c>
      <c r="AU86">
        <v>10</v>
      </c>
      <c r="AV86">
        <v>6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1</v>
      </c>
      <c r="BC86">
        <v>1.5</v>
      </c>
      <c r="BD86">
        <v>0</v>
      </c>
      <c r="BE86">
        <v>0</v>
      </c>
      <c r="BF86">
        <v>0</v>
      </c>
      <c r="BG86">
        <v>17</v>
      </c>
      <c r="BH86">
        <v>100</v>
      </c>
      <c r="BI86">
        <v>10</v>
      </c>
      <c r="BJ86">
        <v>0.2</v>
      </c>
      <c r="BK86">
        <v>0</v>
      </c>
      <c r="BL86" s="31">
        <v>0</v>
      </c>
    </row>
    <row r="87" spans="1:93" x14ac:dyDescent="0.2">
      <c r="A87" s="3" t="s">
        <v>2</v>
      </c>
      <c r="B87" s="3" t="s">
        <v>6</v>
      </c>
      <c r="C87" s="3"/>
      <c r="D87" s="3"/>
      <c r="E87" s="3"/>
      <c r="F87" s="3"/>
      <c r="G87" s="3"/>
      <c r="H87" s="10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Y87" s="38">
        <v>0</v>
      </c>
      <c r="Z87" s="38">
        <v>0</v>
      </c>
      <c r="AT87" s="32">
        <v>0.6</v>
      </c>
      <c r="AU87" s="7">
        <v>17</v>
      </c>
      <c r="AV87" s="7">
        <v>3</v>
      </c>
      <c r="AW87" s="7">
        <v>0</v>
      </c>
      <c r="AX87" s="7">
        <v>0</v>
      </c>
      <c r="AY87" s="7">
        <v>0</v>
      </c>
      <c r="AZ87" s="7">
        <v>0</v>
      </c>
      <c r="BA87" s="7">
        <v>0</v>
      </c>
      <c r="BB87" s="7">
        <v>2</v>
      </c>
      <c r="BC87" s="7">
        <v>3</v>
      </c>
      <c r="BD87" s="7">
        <v>6.3</v>
      </c>
      <c r="BE87" s="7">
        <v>0</v>
      </c>
      <c r="BF87" s="7">
        <v>0</v>
      </c>
      <c r="BG87" s="7">
        <v>6.3</v>
      </c>
      <c r="BH87" s="7">
        <v>42</v>
      </c>
      <c r="BI87" s="7">
        <v>18</v>
      </c>
      <c r="BJ87" s="7">
        <v>0.36</v>
      </c>
      <c r="BK87" s="7">
        <v>0</v>
      </c>
      <c r="BL87" s="33">
        <v>0</v>
      </c>
    </row>
    <row r="88" spans="1:93" x14ac:dyDescent="0.2">
      <c r="A88" s="3" t="s">
        <v>218</v>
      </c>
      <c r="B88" s="3" t="s">
        <v>219</v>
      </c>
      <c r="C88" s="3"/>
      <c r="D88" s="3"/>
      <c r="E88" s="3"/>
      <c r="F88" s="3"/>
      <c r="G88" s="3"/>
      <c r="H88" s="10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Y88">
        <v>0</v>
      </c>
      <c r="Z88">
        <v>0</v>
      </c>
      <c r="AT88" s="32">
        <v>0</v>
      </c>
      <c r="AU88" s="7">
        <v>15.3</v>
      </c>
      <c r="AV88" s="7">
        <v>7</v>
      </c>
      <c r="AW88" s="7">
        <v>0</v>
      </c>
      <c r="AX88" s="7">
        <v>0</v>
      </c>
      <c r="AY88" s="7">
        <v>0</v>
      </c>
      <c r="AZ88" s="7">
        <v>0</v>
      </c>
      <c r="BA88" s="7">
        <v>0</v>
      </c>
      <c r="BB88" s="7">
        <v>2</v>
      </c>
      <c r="BC88" s="7">
        <v>3</v>
      </c>
      <c r="BD88" s="7">
        <v>0</v>
      </c>
      <c r="BE88" s="7">
        <v>0</v>
      </c>
      <c r="BF88" s="7">
        <v>0</v>
      </c>
      <c r="BG88" s="7">
        <v>0</v>
      </c>
      <c r="BH88" s="7">
        <v>0</v>
      </c>
      <c r="BI88" s="7">
        <v>0</v>
      </c>
      <c r="BJ88" s="7">
        <v>0</v>
      </c>
      <c r="BK88" s="7">
        <v>0</v>
      </c>
      <c r="BL88" s="33">
        <v>0</v>
      </c>
    </row>
    <row r="89" spans="1:93" x14ac:dyDescent="0.2">
      <c r="D89" s="3"/>
      <c r="E89" s="3"/>
      <c r="F89" s="3"/>
      <c r="G89" s="3"/>
      <c r="H89" s="10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AT89" t="s">
        <v>251</v>
      </c>
    </row>
    <row r="90" spans="1:93" x14ac:dyDescent="0.2">
      <c r="A90" s="3"/>
      <c r="B90" s="3"/>
      <c r="C90" s="3"/>
      <c r="D90" s="3"/>
      <c r="E90" s="3"/>
      <c r="F90" s="3"/>
      <c r="G90" s="3"/>
      <c r="H90" s="10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AT90" s="16">
        <v>1</v>
      </c>
      <c r="AU90" s="16">
        <v>0.5</v>
      </c>
      <c r="AV90" s="16">
        <v>5</v>
      </c>
      <c r="AW90" s="16">
        <v>1</v>
      </c>
      <c r="AX90" s="16">
        <v>3</v>
      </c>
      <c r="AY90" s="16">
        <v>3</v>
      </c>
      <c r="AZ90" s="16">
        <v>0</v>
      </c>
      <c r="BA90" s="16">
        <v>7</v>
      </c>
      <c r="BB90" s="16">
        <v>0</v>
      </c>
      <c r="BC90" s="16">
        <v>0</v>
      </c>
      <c r="BD90" s="16">
        <v>0</v>
      </c>
      <c r="BE90" s="16">
        <v>160</v>
      </c>
      <c r="BF90" s="16">
        <v>3</v>
      </c>
      <c r="BG90" s="16">
        <v>5</v>
      </c>
      <c r="BH90" s="16">
        <v>150</v>
      </c>
      <c r="BI90" s="16">
        <v>200</v>
      </c>
      <c r="BJ90" s="16">
        <v>1</v>
      </c>
      <c r="BK90" s="16">
        <v>1</v>
      </c>
      <c r="BL90" s="16">
        <v>1</v>
      </c>
    </row>
    <row r="91" spans="1:93" x14ac:dyDescent="0.2">
      <c r="A91" s="3"/>
      <c r="B91" s="3"/>
      <c r="C91" s="3"/>
      <c r="D91" s="3"/>
      <c r="E91" s="3"/>
      <c r="F91" s="3"/>
      <c r="G91" s="3"/>
      <c r="H91" s="10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11" t="s">
        <v>230</v>
      </c>
      <c r="AT91" t="s">
        <v>252</v>
      </c>
    </row>
    <row r="92" spans="1:93" x14ac:dyDescent="0.2">
      <c r="A92" s="3"/>
      <c r="B92" s="3"/>
      <c r="C92" s="3"/>
      <c r="D92" s="3"/>
      <c r="E92" s="3"/>
      <c r="F92" s="3"/>
      <c r="G92" s="3"/>
      <c r="H92" s="10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8" cm="1">
        <f t="array" ref="U92:AR92">MMULT(_xlfn.ANCHORARRAY(AT94),TRANSPOSE(AT21:BL44))</f>
        <v>0</v>
      </c>
      <c r="V92" s="38">
        <v>1.7</v>
      </c>
      <c r="W92" s="38">
        <v>1.7</v>
      </c>
      <c r="X92" s="38">
        <v>0</v>
      </c>
      <c r="Y92" s="38">
        <v>0</v>
      </c>
      <c r="Z92" s="38">
        <v>0</v>
      </c>
      <c r="AA92" s="38">
        <v>0</v>
      </c>
      <c r="AB92" s="38">
        <v>0</v>
      </c>
      <c r="AC92" s="38">
        <v>2</v>
      </c>
      <c r="AD92" s="38">
        <v>0</v>
      </c>
      <c r="AE92" s="38">
        <v>6</v>
      </c>
      <c r="AF92" s="38">
        <v>0</v>
      </c>
      <c r="AG92" s="38">
        <v>0</v>
      </c>
      <c r="AH92" s="38">
        <v>0</v>
      </c>
      <c r="AI92" s="38">
        <v>0</v>
      </c>
      <c r="AJ92" s="38">
        <v>0</v>
      </c>
      <c r="AK92" s="38">
        <v>0</v>
      </c>
      <c r="AL92" s="38">
        <v>0</v>
      </c>
      <c r="AM92" s="38">
        <v>0</v>
      </c>
      <c r="AN92" s="38">
        <v>0</v>
      </c>
      <c r="AO92" s="38">
        <v>0</v>
      </c>
      <c r="AP92" s="38">
        <v>0</v>
      </c>
      <c r="AQ92" s="38">
        <v>0</v>
      </c>
      <c r="AR92" s="38">
        <v>0</v>
      </c>
      <c r="AT92" s="25">
        <v>0</v>
      </c>
      <c r="AU92" s="25">
        <v>3.4</v>
      </c>
      <c r="AV92" s="25">
        <v>0</v>
      </c>
      <c r="AW92" s="25">
        <v>0</v>
      </c>
      <c r="AX92" s="25">
        <v>0</v>
      </c>
      <c r="AY92" s="25">
        <v>2</v>
      </c>
      <c r="AZ92" s="25">
        <v>0</v>
      </c>
      <c r="BA92" s="25">
        <v>0</v>
      </c>
      <c r="BB92" s="25">
        <v>0</v>
      </c>
      <c r="BC92" s="25">
        <v>0</v>
      </c>
      <c r="BD92" s="25">
        <v>0</v>
      </c>
      <c r="BE92" s="25">
        <v>0</v>
      </c>
      <c r="BF92" s="25">
        <v>0</v>
      </c>
      <c r="BG92" s="25">
        <v>0</v>
      </c>
      <c r="BH92" s="25">
        <v>0</v>
      </c>
      <c r="BI92" s="25">
        <v>0</v>
      </c>
      <c r="BJ92" s="25">
        <v>0</v>
      </c>
      <c r="BK92" s="25">
        <v>0</v>
      </c>
      <c r="BL92" s="25">
        <v>2</v>
      </c>
    </row>
    <row r="93" spans="1:93" x14ac:dyDescent="0.2">
      <c r="A93" s="3"/>
      <c r="B93" s="3"/>
      <c r="C93" s="3"/>
      <c r="D93" s="3"/>
      <c r="E93" s="3"/>
      <c r="F93" s="3"/>
      <c r="G93" s="3"/>
      <c r="H93" s="10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AT93" s="11" t="s">
        <v>130</v>
      </c>
    </row>
    <row r="94" spans="1:93" x14ac:dyDescent="0.2">
      <c r="A94" s="3"/>
      <c r="B94" s="3"/>
      <c r="C94" s="3"/>
      <c r="D94" s="3"/>
      <c r="E94" s="3"/>
      <c r="F94" s="3"/>
      <c r="G94" s="3"/>
      <c r="H94" s="10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AT94" s="38" cm="1">
        <f t="array" ref="AT94:BL94">AT92:BL92*AT90:BL90</f>
        <v>0</v>
      </c>
      <c r="AU94" s="38">
        <v>1.7</v>
      </c>
      <c r="AV94" s="38">
        <v>0</v>
      </c>
      <c r="AW94" s="38">
        <v>0</v>
      </c>
      <c r="AX94" s="38">
        <v>0</v>
      </c>
      <c r="AY94" s="38">
        <v>6</v>
      </c>
      <c r="AZ94" s="38">
        <v>0</v>
      </c>
      <c r="BA94" s="38">
        <v>0</v>
      </c>
      <c r="BB94" s="38">
        <v>0</v>
      </c>
      <c r="BC94" s="38">
        <v>0</v>
      </c>
      <c r="BD94" s="38">
        <v>0</v>
      </c>
      <c r="BE94" s="38">
        <v>0</v>
      </c>
      <c r="BF94" s="38">
        <v>0</v>
      </c>
      <c r="BG94" s="38">
        <v>0</v>
      </c>
      <c r="BH94" s="40">
        <v>0</v>
      </c>
      <c r="BI94" s="40">
        <v>0</v>
      </c>
      <c r="BJ94" s="40">
        <v>0</v>
      </c>
      <c r="BK94" s="40">
        <v>0</v>
      </c>
      <c r="BL94" s="40">
        <v>2</v>
      </c>
    </row>
    <row r="95" spans="1:93" x14ac:dyDescent="0.2">
      <c r="A95" s="3"/>
      <c r="B95" s="3"/>
      <c r="C95" s="3"/>
      <c r="D95" s="3"/>
      <c r="E95" s="3"/>
      <c r="F95" s="3"/>
      <c r="G95" s="3"/>
      <c r="H95" s="10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AT95" s="11" t="s">
        <v>104</v>
      </c>
    </row>
    <row r="96" spans="1:93" x14ac:dyDescent="0.2">
      <c r="AT96" s="40" cm="1">
        <f t="array" ref="AT96:BL96">(_xlfn.ANCHORARRAY(AT94)+AT48:BL48)</f>
        <v>3</v>
      </c>
      <c r="AU96" s="40">
        <v>7.7</v>
      </c>
      <c r="AV96" s="40">
        <v>35</v>
      </c>
      <c r="AW96" s="40">
        <v>0</v>
      </c>
      <c r="AX96" s="40">
        <v>0</v>
      </c>
      <c r="AY96" s="40">
        <v>6</v>
      </c>
      <c r="AZ96" s="46">
        <v>0</v>
      </c>
      <c r="BA96" s="40">
        <v>0</v>
      </c>
      <c r="BB96" s="40">
        <v>0</v>
      </c>
      <c r="BC96" s="40">
        <v>9999</v>
      </c>
      <c r="BD96" s="40">
        <v>7</v>
      </c>
      <c r="BE96" s="40">
        <v>17</v>
      </c>
      <c r="BF96" s="40">
        <v>25</v>
      </c>
      <c r="BG96" s="40">
        <v>100</v>
      </c>
      <c r="BH96" s="40">
        <v>150</v>
      </c>
      <c r="BI96" s="40">
        <v>200</v>
      </c>
      <c r="BJ96" s="40">
        <v>99999</v>
      </c>
      <c r="BK96" s="40">
        <v>1</v>
      </c>
      <c r="BL96" s="40">
        <v>3</v>
      </c>
    </row>
    <row r="97" spans="46:64" x14ac:dyDescent="0.2">
      <c r="AT97" t="s">
        <v>253</v>
      </c>
    </row>
    <row r="98" spans="46:64" x14ac:dyDescent="0.2">
      <c r="AT98" s="67">
        <v>25</v>
      </c>
      <c r="AU98" s="67">
        <v>0</v>
      </c>
      <c r="AV98" s="67">
        <v>0</v>
      </c>
      <c r="AW98" s="67">
        <v>0</v>
      </c>
      <c r="AX98" s="67">
        <v>0</v>
      </c>
      <c r="AY98" s="67">
        <v>0</v>
      </c>
      <c r="AZ98" s="67">
        <v>0</v>
      </c>
      <c r="BA98" s="67">
        <v>0</v>
      </c>
      <c r="BB98" s="67">
        <v>0</v>
      </c>
      <c r="BC98" s="67">
        <v>0</v>
      </c>
      <c r="BD98" s="67">
        <v>0</v>
      </c>
      <c r="BE98" s="67">
        <v>0</v>
      </c>
      <c r="BF98" s="67">
        <v>0</v>
      </c>
      <c r="BG98" s="67">
        <v>0</v>
      </c>
      <c r="BH98" s="67">
        <v>0</v>
      </c>
      <c r="BI98" s="67">
        <v>0</v>
      </c>
      <c r="BJ98" s="67">
        <v>0</v>
      </c>
      <c r="BK98" s="67">
        <v>0</v>
      </c>
      <c r="BL98" s="67">
        <v>0</v>
      </c>
    </row>
    <row r="99" spans="46:64" x14ac:dyDescent="0.2">
      <c r="AT99" t="s">
        <v>254</v>
      </c>
    </row>
    <row r="100" spans="46:64" x14ac:dyDescent="0.2">
      <c r="AT100" s="67">
        <v>200</v>
      </c>
      <c r="AU100" s="67">
        <v>0</v>
      </c>
      <c r="AV100" s="67">
        <v>0</v>
      </c>
      <c r="AW100" s="67">
        <v>0</v>
      </c>
      <c r="AX100" s="67">
        <v>0</v>
      </c>
      <c r="AY100" s="67">
        <v>0</v>
      </c>
      <c r="AZ100" s="67">
        <v>170</v>
      </c>
      <c r="BA100" s="67">
        <v>0</v>
      </c>
      <c r="BB100" s="67">
        <v>0</v>
      </c>
      <c r="BC100" s="67">
        <v>0</v>
      </c>
      <c r="BD100" s="67">
        <v>0</v>
      </c>
      <c r="BE100" s="67">
        <v>0</v>
      </c>
      <c r="BF100" s="67">
        <v>0</v>
      </c>
      <c r="BG100" s="67">
        <v>0</v>
      </c>
      <c r="BH100" s="67">
        <v>0</v>
      </c>
      <c r="BI100" s="67">
        <v>0</v>
      </c>
      <c r="BJ100" s="67">
        <v>0</v>
      </c>
      <c r="BK100" s="67">
        <v>0</v>
      </c>
      <c r="BL100" s="67">
        <v>0</v>
      </c>
    </row>
    <row r="101" spans="46:64" x14ac:dyDescent="0.2">
      <c r="AT101" t="s">
        <v>255</v>
      </c>
    </row>
    <row r="102" spans="46:64" x14ac:dyDescent="0.2">
      <c r="AT102" s="68">
        <v>1</v>
      </c>
      <c r="AU102" s="68">
        <v>1</v>
      </c>
      <c r="AV102" s="68">
        <v>1</v>
      </c>
      <c r="AW102" s="68">
        <v>0</v>
      </c>
      <c r="AX102" s="68">
        <v>1</v>
      </c>
      <c r="AY102" s="68">
        <v>1</v>
      </c>
      <c r="AZ102" s="68">
        <v>0</v>
      </c>
      <c r="BA102" s="68">
        <v>1</v>
      </c>
      <c r="BB102" s="68">
        <v>0</v>
      </c>
      <c r="BC102" s="68">
        <v>0</v>
      </c>
      <c r="BD102" s="68">
        <v>0</v>
      </c>
      <c r="BE102" s="68">
        <v>0</v>
      </c>
      <c r="BF102" s="68">
        <v>0</v>
      </c>
      <c r="BG102" s="68">
        <v>0</v>
      </c>
      <c r="BH102" s="68">
        <v>0</v>
      </c>
      <c r="BI102" s="68">
        <v>0</v>
      </c>
      <c r="BJ102" s="68">
        <v>0</v>
      </c>
      <c r="BK102" s="68">
        <v>0</v>
      </c>
      <c r="BL102" s="68">
        <v>0</v>
      </c>
    </row>
    <row r="103" spans="46:64" x14ac:dyDescent="0.2">
      <c r="AT103" t="s">
        <v>256</v>
      </c>
    </row>
    <row r="104" spans="46:64" x14ac:dyDescent="0.2">
      <c r="AT104" s="38" cm="1">
        <f t="array" ref="AT104:BL104">_xlfn.ANCHORARRAY(AT96)*AT98:BL98+AT100:BL100*AT102:BL102</f>
        <v>275</v>
      </c>
      <c r="AU104" s="38">
        <v>0</v>
      </c>
      <c r="AV104" s="38">
        <v>0</v>
      </c>
      <c r="AW104" s="38">
        <v>0</v>
      </c>
      <c r="AX104" s="38">
        <v>0</v>
      </c>
      <c r="AY104" s="38">
        <v>0</v>
      </c>
      <c r="AZ104" s="38">
        <v>0</v>
      </c>
      <c r="BA104" s="38">
        <v>0</v>
      </c>
      <c r="BB104" s="38">
        <v>0</v>
      </c>
      <c r="BC104" s="38">
        <v>0</v>
      </c>
      <c r="BD104" s="38">
        <v>0</v>
      </c>
      <c r="BE104" s="38">
        <v>0</v>
      </c>
      <c r="BF104" s="38">
        <v>0</v>
      </c>
      <c r="BG104" s="38">
        <v>0</v>
      </c>
      <c r="BH104" s="38">
        <v>0</v>
      </c>
      <c r="BI104" s="38">
        <v>0</v>
      </c>
      <c r="BJ104" s="38">
        <v>0</v>
      </c>
      <c r="BK104" s="38">
        <v>0</v>
      </c>
      <c r="BL104" s="38">
        <v>0</v>
      </c>
    </row>
  </sheetData>
  <pageMargins left="0.7" right="0.7" top="0.75" bottom="0.75" header="0.3" footer="0.3"/>
  <pageSetup paperSize="9" orientation="portrait" horizontalDpi="0" verticalDpi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C2C6E-AD8C-CD4D-9EF8-22322C7C3C39}">
  <dimension ref="A1:DE94"/>
  <sheetViews>
    <sheetView zoomScale="75" workbookViewId="0">
      <selection activeCell="AL52" sqref="AL52"/>
    </sheetView>
  </sheetViews>
  <sheetFormatPr baseColWidth="10" defaultRowHeight="16" x14ac:dyDescent="0.2"/>
  <cols>
    <col min="6" max="6" width="6.6640625" customWidth="1"/>
    <col min="7" max="7" width="16.5" customWidth="1"/>
    <col min="8" max="8" width="10.83203125" style="31"/>
    <col min="9" max="9" width="5.6640625" customWidth="1"/>
    <col min="55" max="55" width="6.33203125" customWidth="1"/>
    <col min="74" max="74" width="4.83203125" customWidth="1"/>
    <col min="82" max="82" width="4.5" customWidth="1"/>
    <col min="93" max="93" width="5.83203125" customWidth="1"/>
  </cols>
  <sheetData>
    <row r="1" spans="1:109" x14ac:dyDescent="0.2">
      <c r="A1" s="1" t="s">
        <v>0</v>
      </c>
      <c r="B1" s="1"/>
      <c r="C1" s="1"/>
      <c r="D1" s="1"/>
      <c r="E1" s="1"/>
      <c r="F1" s="1"/>
      <c r="G1" s="1"/>
      <c r="H1" s="2"/>
      <c r="I1" s="1"/>
      <c r="BW1" s="3" t="s">
        <v>1</v>
      </c>
      <c r="BX1" s="3" t="s">
        <v>1</v>
      </c>
      <c r="BY1" s="3" t="s">
        <v>1</v>
      </c>
      <c r="BZ1" s="3" t="s">
        <v>2</v>
      </c>
      <c r="CA1" s="3" t="s">
        <v>2</v>
      </c>
      <c r="CB1" s="3" t="s">
        <v>2</v>
      </c>
      <c r="CC1" s="3" t="s">
        <v>218</v>
      </c>
      <c r="CD1" s="3"/>
      <c r="CE1" s="3" t="s">
        <v>1</v>
      </c>
      <c r="CF1" s="3" t="s">
        <v>1</v>
      </c>
      <c r="CG1" s="3" t="s">
        <v>1</v>
      </c>
      <c r="CH1" s="3" t="s">
        <v>2</v>
      </c>
      <c r="CI1" s="3" t="s">
        <v>2</v>
      </c>
      <c r="CJ1" s="3" t="s">
        <v>2</v>
      </c>
      <c r="CK1" s="3" t="s">
        <v>218</v>
      </c>
      <c r="CL1" s="3"/>
      <c r="CM1" s="3"/>
      <c r="CP1" s="3" t="s">
        <v>1</v>
      </c>
      <c r="CQ1" s="3" t="s">
        <v>1</v>
      </c>
      <c r="CR1" s="3" t="s">
        <v>1</v>
      </c>
      <c r="CS1" s="3" t="s">
        <v>2</v>
      </c>
      <c r="CT1" s="3" t="s">
        <v>2</v>
      </c>
      <c r="CU1" s="3" t="s">
        <v>2</v>
      </c>
      <c r="CV1" s="3" t="s">
        <v>218</v>
      </c>
      <c r="CX1" s="3" t="s">
        <v>1</v>
      </c>
      <c r="CY1" s="3" t="s">
        <v>1</v>
      </c>
      <c r="CZ1" s="3" t="s">
        <v>1</v>
      </c>
      <c r="DA1" s="3" t="s">
        <v>2</v>
      </c>
      <c r="DB1" s="3" t="s">
        <v>2</v>
      </c>
      <c r="DC1" s="3" t="s">
        <v>2</v>
      </c>
      <c r="DD1" s="3" t="s">
        <v>218</v>
      </c>
    </row>
    <row r="2" spans="1:109" x14ac:dyDescent="0.2">
      <c r="A2" s="4"/>
      <c r="B2" s="1" t="s">
        <v>3</v>
      </c>
      <c r="C2" s="1"/>
      <c r="D2" s="1"/>
      <c r="E2" s="1"/>
      <c r="F2" s="1"/>
      <c r="G2" s="1"/>
      <c r="H2" s="2"/>
      <c r="I2" s="1"/>
      <c r="BW2" s="3" t="s">
        <v>4</v>
      </c>
      <c r="BX2" s="3" t="s">
        <v>5</v>
      </c>
      <c r="BY2" s="3" t="s">
        <v>6</v>
      </c>
      <c r="BZ2" s="3" t="s">
        <v>4</v>
      </c>
      <c r="CA2" s="3" t="s">
        <v>5</v>
      </c>
      <c r="CB2" s="3" t="s">
        <v>6</v>
      </c>
      <c r="CC2" s="3" t="s">
        <v>219</v>
      </c>
      <c r="CD2" s="3"/>
      <c r="CE2" s="3" t="s">
        <v>4</v>
      </c>
      <c r="CF2" s="3" t="s">
        <v>5</v>
      </c>
      <c r="CG2" s="3" t="s">
        <v>6</v>
      </c>
      <c r="CH2" s="3" t="s">
        <v>4</v>
      </c>
      <c r="CI2" s="3" t="s">
        <v>5</v>
      </c>
      <c r="CJ2" s="3" t="s">
        <v>6</v>
      </c>
      <c r="CK2" s="3" t="s">
        <v>219</v>
      </c>
      <c r="CL2" s="3"/>
      <c r="CM2" s="3"/>
      <c r="CP2" s="3" t="s">
        <v>4</v>
      </c>
      <c r="CQ2" s="3" t="s">
        <v>5</v>
      </c>
      <c r="CR2" s="3" t="s">
        <v>6</v>
      </c>
      <c r="CS2" s="3" t="s">
        <v>4</v>
      </c>
      <c r="CT2" s="3" t="s">
        <v>5</v>
      </c>
      <c r="CU2" s="3" t="s">
        <v>6</v>
      </c>
      <c r="CV2" s="3" t="s">
        <v>219</v>
      </c>
      <c r="CX2" s="3" t="s">
        <v>4</v>
      </c>
      <c r="CY2" s="3" t="s">
        <v>5</v>
      </c>
      <c r="CZ2" s="3" t="s">
        <v>6</v>
      </c>
      <c r="DA2" s="3" t="s">
        <v>4</v>
      </c>
      <c r="DB2" s="3" t="s">
        <v>5</v>
      </c>
      <c r="DC2" s="3" t="s">
        <v>6</v>
      </c>
      <c r="DD2" s="3" t="s">
        <v>219</v>
      </c>
    </row>
    <row r="3" spans="1:109" x14ac:dyDescent="0.2">
      <c r="A3" s="4"/>
      <c r="B3" s="1"/>
      <c r="C3" s="1" t="s">
        <v>7</v>
      </c>
      <c r="D3" s="1"/>
      <c r="E3" s="1"/>
      <c r="F3" s="1"/>
      <c r="G3" s="1"/>
      <c r="H3" s="2"/>
      <c r="I3" s="1"/>
      <c r="CE3" s="3"/>
      <c r="CF3" s="3"/>
      <c r="CG3" s="3"/>
      <c r="CH3" s="3"/>
      <c r="CI3" s="3"/>
      <c r="CJ3" s="3"/>
      <c r="CK3" s="3"/>
      <c r="CL3" s="3"/>
      <c r="CM3" s="3"/>
      <c r="CP3" s="3"/>
      <c r="CQ3" s="3"/>
      <c r="CR3" s="3"/>
      <c r="CS3" s="3"/>
      <c r="CT3" s="3"/>
      <c r="CU3" s="3"/>
      <c r="CV3" s="3"/>
      <c r="CX3" s="3"/>
      <c r="CY3" s="3"/>
      <c r="CZ3" s="3"/>
      <c r="DA3" s="3"/>
      <c r="DB3" s="3"/>
      <c r="DC3" s="3"/>
    </row>
    <row r="4" spans="1:109" x14ac:dyDescent="0.2">
      <c r="A4" s="1"/>
      <c r="B4" s="1"/>
      <c r="C4" s="1"/>
      <c r="D4" s="1" t="s">
        <v>8</v>
      </c>
      <c r="E4" s="1"/>
      <c r="F4" s="1"/>
      <c r="G4" s="1"/>
      <c r="H4" s="2"/>
      <c r="I4" s="1"/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134</v>
      </c>
      <c r="X4" t="s">
        <v>209</v>
      </c>
      <c r="Y4" t="s">
        <v>210</v>
      </c>
      <c r="Z4" t="s">
        <v>158</v>
      </c>
      <c r="AA4" t="s">
        <v>159</v>
      </c>
      <c r="AB4" t="s">
        <v>160</v>
      </c>
      <c r="AC4" t="s">
        <v>161</v>
      </c>
      <c r="AD4" t="s">
        <v>162</v>
      </c>
      <c r="AE4" t="s">
        <v>163</v>
      </c>
      <c r="BD4" s="5" t="s">
        <v>22</v>
      </c>
      <c r="BN4" s="59" t="s">
        <v>186</v>
      </c>
      <c r="BO4" s="44"/>
      <c r="BP4" s="44"/>
      <c r="BT4" s="44" t="s">
        <v>23</v>
      </c>
      <c r="BU4" s="44"/>
    </row>
    <row r="5" spans="1:109" x14ac:dyDescent="0.2">
      <c r="A5" s="1"/>
      <c r="B5" s="1"/>
      <c r="C5" s="1"/>
      <c r="D5" s="1"/>
      <c r="E5" s="1" t="s">
        <v>24</v>
      </c>
      <c r="F5" s="1"/>
      <c r="G5" s="1"/>
      <c r="H5" s="2"/>
      <c r="I5" s="1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3"/>
      <c r="BD5" t="s">
        <v>117</v>
      </c>
      <c r="BE5" t="s">
        <v>118</v>
      </c>
      <c r="BF5" t="s">
        <v>119</v>
      </c>
      <c r="BG5" t="s">
        <v>120</v>
      </c>
      <c r="BH5" t="s">
        <v>121</v>
      </c>
      <c r="BI5" t="s">
        <v>122</v>
      </c>
      <c r="BJ5" t="s">
        <v>123</v>
      </c>
      <c r="BK5" t="s">
        <v>124</v>
      </c>
      <c r="BL5" t="s">
        <v>125</v>
      </c>
      <c r="BM5" t="s">
        <v>126</v>
      </c>
      <c r="BN5" t="s">
        <v>144</v>
      </c>
      <c r="BO5" t="s">
        <v>187</v>
      </c>
      <c r="BP5" t="s">
        <v>188</v>
      </c>
      <c r="BQ5" t="s">
        <v>189</v>
      </c>
      <c r="BR5" t="s">
        <v>190</v>
      </c>
      <c r="BS5" t="s">
        <v>191</v>
      </c>
      <c r="BT5" t="s">
        <v>139</v>
      </c>
      <c r="BU5" t="s">
        <v>144</v>
      </c>
      <c r="BV5" s="3"/>
      <c r="BW5" s="3"/>
      <c r="BX5" s="3"/>
      <c r="BY5" s="3"/>
      <c r="BZ5" s="3"/>
      <c r="CA5" s="3"/>
      <c r="CB5" s="3"/>
      <c r="CC5" s="3"/>
      <c r="CD5" s="3"/>
    </row>
    <row r="6" spans="1:109" x14ac:dyDescent="0.2">
      <c r="A6" s="1"/>
      <c r="B6" s="1"/>
      <c r="C6" s="1"/>
      <c r="D6" s="1"/>
      <c r="E6" s="1"/>
      <c r="F6" s="1" t="s">
        <v>36</v>
      </c>
      <c r="G6" s="1"/>
      <c r="H6" s="2"/>
      <c r="I6" s="1"/>
      <c r="AG6" t="s">
        <v>105</v>
      </c>
      <c r="AH6" t="s">
        <v>106</v>
      </c>
      <c r="AI6" t="s">
        <v>107</v>
      </c>
      <c r="AJ6" t="s">
        <v>108</v>
      </c>
      <c r="AK6" t="s">
        <v>109</v>
      </c>
      <c r="AL6" t="s">
        <v>110</v>
      </c>
      <c r="AM6" t="s">
        <v>111</v>
      </c>
      <c r="AN6" t="s">
        <v>112</v>
      </c>
      <c r="AO6" t="s">
        <v>113</v>
      </c>
      <c r="AP6" t="s">
        <v>114</v>
      </c>
      <c r="AQ6" t="s">
        <v>115</v>
      </c>
      <c r="AR6" t="s">
        <v>116</v>
      </c>
      <c r="AS6" t="s">
        <v>132</v>
      </c>
      <c r="AT6" t="s">
        <v>143</v>
      </c>
      <c r="AU6" s="4" t="s">
        <v>143</v>
      </c>
      <c r="AV6" s="4" t="s">
        <v>170</v>
      </c>
      <c r="AW6" s="4" t="s">
        <v>171</v>
      </c>
      <c r="AX6" s="4" t="s">
        <v>172</v>
      </c>
      <c r="AY6" s="4" t="s">
        <v>173</v>
      </c>
      <c r="AZ6" s="4" t="s">
        <v>174</v>
      </c>
      <c r="BA6" s="4" t="s">
        <v>175</v>
      </c>
      <c r="BB6" s="4" t="s">
        <v>176</v>
      </c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</row>
    <row r="7" spans="1:109" x14ac:dyDescent="0.2">
      <c r="A7" s="1"/>
      <c r="B7" s="1"/>
      <c r="C7" s="1"/>
      <c r="D7" s="1"/>
      <c r="E7" s="1"/>
      <c r="F7" s="1"/>
      <c r="G7" s="1" t="s">
        <v>42</v>
      </c>
      <c r="H7" s="2"/>
      <c r="I7" s="1"/>
      <c r="J7" s="6" t="s">
        <v>43</v>
      </c>
      <c r="K7" s="6" t="s">
        <v>44</v>
      </c>
      <c r="L7" s="6" t="s">
        <v>45</v>
      </c>
      <c r="M7" s="6" t="s">
        <v>46</v>
      </c>
      <c r="N7" s="6" t="s">
        <v>47</v>
      </c>
      <c r="O7" s="6" t="s">
        <v>48</v>
      </c>
      <c r="P7" s="6" t="s">
        <v>49</v>
      </c>
      <c r="Q7" s="6" t="s">
        <v>131</v>
      </c>
      <c r="R7" s="6" t="s">
        <v>50</v>
      </c>
      <c r="S7" s="6" t="s">
        <v>51</v>
      </c>
      <c r="T7" s="6" t="s">
        <v>52</v>
      </c>
      <c r="U7" s="6" t="s">
        <v>53</v>
      </c>
      <c r="V7" s="6" t="s">
        <v>54</v>
      </c>
      <c r="W7" s="6" t="s">
        <v>55</v>
      </c>
      <c r="X7" s="62" t="s">
        <v>206</v>
      </c>
      <c r="Y7" s="62" t="s">
        <v>211</v>
      </c>
      <c r="Z7" s="62" t="s">
        <v>164</v>
      </c>
      <c r="AA7" s="6" t="s">
        <v>165</v>
      </c>
      <c r="AB7" s="6" t="s">
        <v>166</v>
      </c>
      <c r="AC7" s="6" t="s">
        <v>167</v>
      </c>
      <c r="AD7" s="6" t="s">
        <v>168</v>
      </c>
      <c r="AE7" s="6" t="s">
        <v>169</v>
      </c>
      <c r="AG7" s="6" t="s">
        <v>25</v>
      </c>
      <c r="AH7" s="6" t="s">
        <v>37</v>
      </c>
      <c r="AI7" s="6" t="s">
        <v>38</v>
      </c>
      <c r="AJ7" s="43" t="s">
        <v>39</v>
      </c>
      <c r="AK7" s="6" t="s">
        <v>40</v>
      </c>
      <c r="AL7" s="6" t="s">
        <v>41</v>
      </c>
      <c r="AM7" s="6" t="s">
        <v>29</v>
      </c>
      <c r="AN7" s="43" t="s">
        <v>133</v>
      </c>
      <c r="AO7" s="6" t="s">
        <v>30</v>
      </c>
      <c r="AP7" s="6" t="s">
        <v>31</v>
      </c>
      <c r="AQ7" s="6" t="s">
        <v>32</v>
      </c>
      <c r="AR7" s="6" t="s">
        <v>33</v>
      </c>
      <c r="AS7" s="6" t="s">
        <v>34</v>
      </c>
      <c r="AT7" s="6" t="s">
        <v>35</v>
      </c>
      <c r="AU7" s="56" t="s">
        <v>177</v>
      </c>
      <c r="AV7" s="56" t="s">
        <v>178</v>
      </c>
      <c r="AW7" s="56" t="s">
        <v>179</v>
      </c>
      <c r="AX7" s="6" t="s">
        <v>180</v>
      </c>
      <c r="AY7" s="6" t="s">
        <v>181</v>
      </c>
      <c r="AZ7" s="6" t="s">
        <v>182</v>
      </c>
      <c r="BA7" s="6" t="s">
        <v>183</v>
      </c>
      <c r="BB7" s="6" t="s">
        <v>184</v>
      </c>
      <c r="BC7" s="6"/>
      <c r="BD7" s="6" t="s">
        <v>25</v>
      </c>
      <c r="BE7" s="6" t="s">
        <v>26</v>
      </c>
      <c r="BF7" s="6" t="s">
        <v>28</v>
      </c>
      <c r="BG7" s="6" t="s">
        <v>29</v>
      </c>
      <c r="BH7" s="6" t="s">
        <v>30</v>
      </c>
      <c r="BI7" s="6" t="s">
        <v>31</v>
      </c>
      <c r="BJ7" s="6" t="s">
        <v>32</v>
      </c>
      <c r="BK7" s="6" t="s">
        <v>33</v>
      </c>
      <c r="BL7" s="6" t="s">
        <v>34</v>
      </c>
      <c r="BM7" s="6" t="s">
        <v>35</v>
      </c>
      <c r="BN7" s="56" t="s">
        <v>192</v>
      </c>
      <c r="BO7" s="56" t="s">
        <v>193</v>
      </c>
      <c r="BP7" s="56" t="s">
        <v>164</v>
      </c>
      <c r="BQ7" s="6" t="s">
        <v>194</v>
      </c>
      <c r="BR7" s="6" t="s">
        <v>195</v>
      </c>
      <c r="BS7" s="6" t="s">
        <v>196</v>
      </c>
      <c r="BT7" s="43" t="s">
        <v>27</v>
      </c>
      <c r="BU7" s="43" t="s">
        <v>131</v>
      </c>
      <c r="BV7" s="6"/>
      <c r="BW7" s="6"/>
      <c r="BX7" s="6"/>
      <c r="BY7" s="6"/>
      <c r="BZ7" s="6"/>
      <c r="CA7" s="6"/>
      <c r="CB7" s="6"/>
      <c r="CC7" s="6"/>
      <c r="CD7" s="6"/>
    </row>
    <row r="8" spans="1:109" x14ac:dyDescent="0.2">
      <c r="A8" s="8"/>
      <c r="B8" s="8"/>
      <c r="C8" s="8"/>
      <c r="D8" s="8"/>
      <c r="E8" s="8"/>
      <c r="F8" s="8"/>
      <c r="G8" s="8"/>
      <c r="H8" s="58" t="s">
        <v>56</v>
      </c>
      <c r="I8" s="8"/>
      <c r="J8" s="9" t="s">
        <v>57</v>
      </c>
      <c r="K8" s="9" t="s">
        <v>57</v>
      </c>
      <c r="L8" s="9" t="s">
        <v>57</v>
      </c>
      <c r="M8" s="9" t="s">
        <v>57</v>
      </c>
      <c r="N8" s="9" t="s">
        <v>57</v>
      </c>
      <c r="O8" s="9" t="s">
        <v>57</v>
      </c>
      <c r="P8" s="9" t="s">
        <v>57</v>
      </c>
      <c r="Q8" s="9" t="s">
        <v>57</v>
      </c>
      <c r="R8" s="9" t="s">
        <v>57</v>
      </c>
      <c r="S8" s="9" t="s">
        <v>57</v>
      </c>
      <c r="T8" s="9" t="s">
        <v>57</v>
      </c>
      <c r="U8" s="9" t="s">
        <v>57</v>
      </c>
      <c r="V8" s="9" t="s">
        <v>57</v>
      </c>
      <c r="W8" s="9" t="s">
        <v>57</v>
      </c>
      <c r="X8" s="9" t="s">
        <v>57</v>
      </c>
      <c r="Y8" s="9" t="s">
        <v>57</v>
      </c>
      <c r="Z8" s="9" t="s">
        <v>57</v>
      </c>
      <c r="AA8" s="9" t="s">
        <v>153</v>
      </c>
      <c r="AB8" s="9" t="s">
        <v>153</v>
      </c>
      <c r="AC8" s="9" t="s">
        <v>153</v>
      </c>
      <c r="AD8" s="9" t="s">
        <v>153</v>
      </c>
      <c r="AE8" s="9" t="s">
        <v>157</v>
      </c>
      <c r="AF8" s="7"/>
      <c r="AG8" s="9" t="s">
        <v>57</v>
      </c>
      <c r="AH8" s="9" t="s">
        <v>57</v>
      </c>
      <c r="AI8" s="9" t="s">
        <v>57</v>
      </c>
      <c r="AJ8" s="9" t="s">
        <v>57</v>
      </c>
      <c r="AK8" s="9" t="s">
        <v>57</v>
      </c>
      <c r="AL8" s="9" t="s">
        <v>57</v>
      </c>
      <c r="AM8" s="9" t="s">
        <v>57</v>
      </c>
      <c r="AN8" s="9" t="s">
        <v>57</v>
      </c>
      <c r="AO8" s="9" t="s">
        <v>57</v>
      </c>
      <c r="AP8" s="9" t="s">
        <v>57</v>
      </c>
      <c r="AQ8" s="9" t="s">
        <v>57</v>
      </c>
      <c r="AR8" s="9" t="s">
        <v>57</v>
      </c>
      <c r="AS8" s="9" t="s">
        <v>57</v>
      </c>
      <c r="AT8" s="9" t="s">
        <v>57</v>
      </c>
      <c r="AU8" s="9" t="s">
        <v>57</v>
      </c>
      <c r="AV8" s="9" t="s">
        <v>57</v>
      </c>
      <c r="AW8" s="9" t="s">
        <v>57</v>
      </c>
      <c r="AX8" s="9" t="s">
        <v>153</v>
      </c>
      <c r="AY8" s="9" t="s">
        <v>153</v>
      </c>
      <c r="AZ8" s="9" t="s">
        <v>153</v>
      </c>
      <c r="BA8" s="9" t="s">
        <v>153</v>
      </c>
      <c r="BB8" s="9" t="s">
        <v>157</v>
      </c>
      <c r="BC8" s="9"/>
      <c r="BD8" s="9" t="s">
        <v>57</v>
      </c>
      <c r="BE8" s="9" t="s">
        <v>57</v>
      </c>
      <c r="BF8" s="9" t="s">
        <v>57</v>
      </c>
      <c r="BG8" s="9" t="s">
        <v>57</v>
      </c>
      <c r="BH8" s="9" t="s">
        <v>57</v>
      </c>
      <c r="BI8" s="9" t="s">
        <v>57</v>
      </c>
      <c r="BJ8" s="9" t="s">
        <v>57</v>
      </c>
      <c r="BK8" s="9" t="s">
        <v>57</v>
      </c>
      <c r="BL8" s="9" t="s">
        <v>57</v>
      </c>
      <c r="BM8" s="9" t="s">
        <v>57</v>
      </c>
      <c r="BN8" s="9" t="s">
        <v>57</v>
      </c>
      <c r="BO8" s="9" t="s">
        <v>57</v>
      </c>
      <c r="BP8" s="9" t="s">
        <v>57</v>
      </c>
      <c r="BQ8" s="9" t="s">
        <v>153</v>
      </c>
      <c r="BR8" s="9" t="s">
        <v>153</v>
      </c>
      <c r="BS8" s="9" t="s">
        <v>157</v>
      </c>
      <c r="BT8" s="9" t="s">
        <v>57</v>
      </c>
      <c r="BU8" s="9" t="s">
        <v>57</v>
      </c>
      <c r="BV8" s="9"/>
      <c r="BW8" s="9"/>
      <c r="BX8" s="9"/>
      <c r="BY8" s="9"/>
      <c r="BZ8" s="9"/>
      <c r="CA8" s="9"/>
      <c r="CB8" s="9"/>
      <c r="CC8" s="9"/>
      <c r="CD8" s="9"/>
      <c r="CE8" s="7"/>
      <c r="CF8" s="7"/>
      <c r="CG8" s="7"/>
      <c r="CH8" s="7"/>
      <c r="CI8" s="7"/>
      <c r="CJ8" s="7"/>
      <c r="CK8" s="7"/>
      <c r="CL8" s="7"/>
      <c r="CM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</row>
    <row r="9" spans="1:109" x14ac:dyDescent="0.2">
      <c r="A9" s="3"/>
      <c r="B9" s="3"/>
      <c r="C9" s="3"/>
      <c r="D9" s="3"/>
      <c r="E9" s="3"/>
      <c r="F9" s="3"/>
      <c r="G9" s="3"/>
      <c r="H9" s="10"/>
      <c r="I9" s="3"/>
      <c r="J9" s="11" t="s">
        <v>73</v>
      </c>
      <c r="AG9" s="11" t="s">
        <v>58</v>
      </c>
      <c r="BW9" s="11" t="s">
        <v>220</v>
      </c>
      <c r="CE9" s="11" t="s">
        <v>59</v>
      </c>
      <c r="CM9" t="s">
        <v>145</v>
      </c>
      <c r="CN9" t="s">
        <v>146</v>
      </c>
      <c r="CP9" s="11" t="s">
        <v>223</v>
      </c>
      <c r="CX9" s="11" t="s">
        <v>60</v>
      </c>
    </row>
    <row r="10" spans="1:109" x14ac:dyDescent="0.2">
      <c r="A10" s="3"/>
      <c r="B10" s="3"/>
      <c r="C10" s="3" t="s">
        <v>61</v>
      </c>
      <c r="D10" s="3"/>
      <c r="E10" s="3"/>
      <c r="F10" s="3"/>
      <c r="G10" s="6" t="s">
        <v>62</v>
      </c>
      <c r="H10" s="10" t="s">
        <v>57</v>
      </c>
      <c r="I10" s="3"/>
      <c r="J10" s="12">
        <v>1</v>
      </c>
      <c r="K10" s="12">
        <v>1</v>
      </c>
      <c r="L10" s="12">
        <v>-1</v>
      </c>
      <c r="M10" s="12">
        <v>1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3"/>
      <c r="AG10" s="14">
        <v>0</v>
      </c>
      <c r="AH10" s="14">
        <v>0</v>
      </c>
      <c r="AI10" s="14">
        <v>0</v>
      </c>
      <c r="AJ10" s="14">
        <v>1E-4</v>
      </c>
      <c r="AK10" s="15">
        <v>0.5</v>
      </c>
      <c r="AL10" s="15">
        <v>0.5</v>
      </c>
      <c r="AM10" s="14">
        <v>0</v>
      </c>
      <c r="AN10" s="14">
        <v>0</v>
      </c>
      <c r="AO10" s="14">
        <v>0</v>
      </c>
      <c r="AP10" s="14">
        <v>0</v>
      </c>
      <c r="AQ10" s="15">
        <v>0.6</v>
      </c>
      <c r="AR10" s="15">
        <v>1.2</v>
      </c>
      <c r="AS10" s="14">
        <v>0</v>
      </c>
      <c r="AT10" s="14">
        <v>0</v>
      </c>
      <c r="AU10" s="14">
        <v>1</v>
      </c>
      <c r="AV10" s="14">
        <v>0</v>
      </c>
      <c r="AW10" s="14">
        <v>0</v>
      </c>
      <c r="AX10" s="14">
        <v>0</v>
      </c>
      <c r="AY10" s="14">
        <v>0</v>
      </c>
      <c r="AZ10" s="14">
        <v>0</v>
      </c>
      <c r="BA10" s="14">
        <v>0</v>
      </c>
      <c r="BB10" s="14">
        <v>0</v>
      </c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25">
        <v>17.000003</v>
      </c>
      <c r="BX10" s="25">
        <v>8</v>
      </c>
      <c r="BY10" s="25">
        <v>17.000003</v>
      </c>
      <c r="BZ10" s="25">
        <v>17.600033</v>
      </c>
      <c r="CA10" s="25">
        <v>11</v>
      </c>
      <c r="CB10" s="25">
        <v>17.266680000000001</v>
      </c>
      <c r="CC10" s="25">
        <v>15</v>
      </c>
      <c r="CD10" s="13"/>
      <c r="CE10" s="14">
        <v>10</v>
      </c>
      <c r="CF10" s="14">
        <v>8</v>
      </c>
      <c r="CG10" s="14">
        <v>10</v>
      </c>
      <c r="CH10" s="14">
        <v>10</v>
      </c>
      <c r="CI10" s="14">
        <v>8</v>
      </c>
      <c r="CJ10" s="14">
        <v>10</v>
      </c>
      <c r="CK10" s="14">
        <v>12</v>
      </c>
      <c r="CM10" s="14">
        <v>0</v>
      </c>
      <c r="CN10" s="38" cm="1">
        <f t="array" ref="CN10:CN20">1+(CM10:CM20*CM22)</f>
        <v>1</v>
      </c>
      <c r="CO10" s="13"/>
      <c r="CP10" s="17" cm="1">
        <f t="array" ref="CP10:CV20">BW10:CC20-MMULT(AG10:BB20,TRANSPOSE(AG57:BB63))-CE10:CK20*_xlfn.ANCHORARRAY(CN10)-CX10:DD20</f>
        <v>-3.3233320095860108E-7</v>
      </c>
      <c r="CQ10" s="18">
        <v>0</v>
      </c>
      <c r="CR10" s="18">
        <v>-3.3233320095860108E-7</v>
      </c>
      <c r="CS10" s="18">
        <v>-3.3533400056739993E-7</v>
      </c>
      <c r="CT10" s="18">
        <v>0</v>
      </c>
      <c r="CU10" s="19">
        <v>0</v>
      </c>
      <c r="CV10" s="19">
        <v>0</v>
      </c>
      <c r="CW10" s="13"/>
      <c r="CX10" s="25">
        <v>0</v>
      </c>
      <c r="CY10" s="25">
        <v>0</v>
      </c>
      <c r="CZ10" s="25">
        <v>0</v>
      </c>
      <c r="DA10" s="25">
        <v>0</v>
      </c>
      <c r="DB10" s="25">
        <v>0</v>
      </c>
      <c r="DC10" s="25">
        <v>0</v>
      </c>
      <c r="DD10" s="25">
        <v>0</v>
      </c>
    </row>
    <row r="11" spans="1:109" x14ac:dyDescent="0.2">
      <c r="A11" s="3"/>
      <c r="B11" s="3"/>
      <c r="C11" s="3" t="s">
        <v>63</v>
      </c>
      <c r="D11" s="3"/>
      <c r="E11" s="3"/>
      <c r="F11" s="3"/>
      <c r="G11" s="6" t="s">
        <v>64</v>
      </c>
      <c r="H11" s="10" t="s">
        <v>57</v>
      </c>
      <c r="I11" s="3"/>
      <c r="J11" s="12">
        <v>0</v>
      </c>
      <c r="K11" s="12">
        <v>0</v>
      </c>
      <c r="L11" s="12">
        <v>0</v>
      </c>
      <c r="M11" s="12">
        <v>0</v>
      </c>
      <c r="N11" s="12">
        <v>1</v>
      </c>
      <c r="O11" s="12">
        <v>0</v>
      </c>
      <c r="P11" s="12">
        <v>1</v>
      </c>
      <c r="Q11" s="12">
        <v>1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3"/>
      <c r="AG11" s="14">
        <v>0</v>
      </c>
      <c r="AH11" s="14">
        <v>0</v>
      </c>
      <c r="AI11" s="14">
        <v>0</v>
      </c>
      <c r="AJ11" s="14">
        <v>0</v>
      </c>
      <c r="AK11" s="14">
        <v>0</v>
      </c>
      <c r="AL11" s="14">
        <v>0</v>
      </c>
      <c r="AM11" s="14">
        <v>0</v>
      </c>
      <c r="AN11" s="14">
        <v>1E-3</v>
      </c>
      <c r="AO11" s="15">
        <v>1.2</v>
      </c>
      <c r="AP11" s="15">
        <v>1.1000000000000001</v>
      </c>
      <c r="AQ11" s="14">
        <v>0</v>
      </c>
      <c r="AR11" s="14">
        <v>0</v>
      </c>
      <c r="AS11" s="14">
        <v>0</v>
      </c>
      <c r="AT11" s="14">
        <v>0</v>
      </c>
      <c r="AU11" s="14">
        <v>0</v>
      </c>
      <c r="AV11" s="14">
        <v>0</v>
      </c>
      <c r="AW11" s="14">
        <v>0</v>
      </c>
      <c r="AX11" s="14">
        <v>0</v>
      </c>
      <c r="AY11" s="14">
        <v>0</v>
      </c>
      <c r="AZ11" s="14">
        <v>0</v>
      </c>
      <c r="BA11" s="14">
        <v>0</v>
      </c>
      <c r="BB11" s="14">
        <v>0</v>
      </c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25">
        <v>7</v>
      </c>
      <c r="BX11" s="25">
        <v>4.5999999999999996</v>
      </c>
      <c r="BY11" s="25">
        <v>8.0004050000000007</v>
      </c>
      <c r="BZ11" s="25">
        <v>1</v>
      </c>
      <c r="CA11" s="25">
        <v>1</v>
      </c>
      <c r="CB11" s="25">
        <v>2</v>
      </c>
      <c r="CC11" s="25">
        <v>2</v>
      </c>
      <c r="CD11" s="13"/>
      <c r="CE11" s="14">
        <v>1</v>
      </c>
      <c r="CF11" s="14">
        <v>1</v>
      </c>
      <c r="CG11" s="14">
        <v>2</v>
      </c>
      <c r="CH11" s="14">
        <v>1</v>
      </c>
      <c r="CI11" s="14">
        <v>1</v>
      </c>
      <c r="CJ11" s="14">
        <v>2</v>
      </c>
      <c r="CK11" s="14">
        <v>2</v>
      </c>
      <c r="CM11" s="14">
        <v>0</v>
      </c>
      <c r="CN11" s="38">
        <v>1</v>
      </c>
      <c r="CO11" s="13"/>
      <c r="CP11" s="20">
        <v>0</v>
      </c>
      <c r="CQ11" s="13">
        <v>0</v>
      </c>
      <c r="CR11" s="13">
        <v>8.8817841970012523E-16</v>
      </c>
      <c r="CS11" s="13">
        <v>0</v>
      </c>
      <c r="CT11" s="13">
        <v>0</v>
      </c>
      <c r="CU11" s="21">
        <v>0</v>
      </c>
      <c r="CV11" s="21">
        <v>0</v>
      </c>
      <c r="CW11" s="13"/>
      <c r="CX11" s="25">
        <v>0</v>
      </c>
      <c r="CY11" s="25">
        <v>0</v>
      </c>
      <c r="CZ11" s="25">
        <v>0</v>
      </c>
      <c r="DA11" s="25">
        <v>0</v>
      </c>
      <c r="DB11" s="25">
        <v>0</v>
      </c>
      <c r="DC11" s="25">
        <v>0</v>
      </c>
      <c r="DD11" s="25">
        <v>0</v>
      </c>
    </row>
    <row r="12" spans="1:109" x14ac:dyDescent="0.2">
      <c r="A12" s="3"/>
      <c r="B12" s="3"/>
      <c r="C12" s="3" t="s">
        <v>65</v>
      </c>
      <c r="D12" s="3"/>
      <c r="E12" s="3"/>
      <c r="F12" s="3"/>
      <c r="G12" s="6" t="s">
        <v>68</v>
      </c>
      <c r="H12" s="10" t="s">
        <v>57</v>
      </c>
      <c r="I12" s="3"/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1</v>
      </c>
      <c r="P12" s="12">
        <v>0</v>
      </c>
      <c r="Q12" s="12">
        <v>0</v>
      </c>
      <c r="R12" s="12">
        <v>0</v>
      </c>
      <c r="S12" s="12">
        <v>0</v>
      </c>
      <c r="T12" s="12">
        <v>1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3"/>
      <c r="AG12" s="14">
        <v>0</v>
      </c>
      <c r="AH12" s="14">
        <v>0</v>
      </c>
      <c r="AI12" s="14">
        <v>0</v>
      </c>
      <c r="AJ12" s="14">
        <v>0</v>
      </c>
      <c r="AK12" s="14">
        <v>0</v>
      </c>
      <c r="AL12" s="14">
        <v>0</v>
      </c>
      <c r="AM12" s="14">
        <v>0</v>
      </c>
      <c r="AN12" s="14">
        <v>0</v>
      </c>
      <c r="AO12" s="14">
        <v>0</v>
      </c>
      <c r="AP12" s="14">
        <v>0</v>
      </c>
      <c r="AQ12" s="14">
        <v>0</v>
      </c>
      <c r="AR12" s="14">
        <v>0</v>
      </c>
      <c r="AS12" s="14">
        <v>0</v>
      </c>
      <c r="AT12" s="14">
        <v>0</v>
      </c>
      <c r="AU12" s="14">
        <v>0</v>
      </c>
      <c r="AV12" s="14">
        <v>0</v>
      </c>
      <c r="AW12" s="14">
        <v>0</v>
      </c>
      <c r="AX12" s="14">
        <v>0</v>
      </c>
      <c r="AY12" s="14">
        <v>0</v>
      </c>
      <c r="AZ12" s="14">
        <v>0</v>
      </c>
      <c r="BA12" s="14">
        <v>0</v>
      </c>
      <c r="BB12" s="14">
        <v>0</v>
      </c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25">
        <v>0</v>
      </c>
      <c r="BX12" s="25">
        <v>0</v>
      </c>
      <c r="BY12" s="25">
        <v>0</v>
      </c>
      <c r="BZ12" s="25">
        <v>1</v>
      </c>
      <c r="CA12" s="25">
        <v>5</v>
      </c>
      <c r="CB12" s="25">
        <v>1</v>
      </c>
      <c r="CC12" s="25">
        <v>5</v>
      </c>
      <c r="CD12" s="13"/>
      <c r="CE12" s="14">
        <v>0</v>
      </c>
      <c r="CF12" s="14">
        <v>0</v>
      </c>
      <c r="CG12" s="14">
        <v>0</v>
      </c>
      <c r="CH12" s="14">
        <v>1</v>
      </c>
      <c r="CI12" s="14">
        <v>5</v>
      </c>
      <c r="CJ12" s="14">
        <v>1</v>
      </c>
      <c r="CK12" s="14">
        <v>5</v>
      </c>
      <c r="CM12" s="14">
        <v>0.05</v>
      </c>
      <c r="CN12" s="38">
        <v>1</v>
      </c>
      <c r="CO12" s="13"/>
      <c r="CP12" s="20">
        <v>0</v>
      </c>
      <c r="CQ12" s="13">
        <v>0</v>
      </c>
      <c r="CR12" s="13">
        <v>0</v>
      </c>
      <c r="CS12" s="13">
        <v>0</v>
      </c>
      <c r="CT12" s="13">
        <v>0</v>
      </c>
      <c r="CU12" s="21">
        <v>0</v>
      </c>
      <c r="CV12" s="21">
        <v>0</v>
      </c>
      <c r="CW12" s="13"/>
      <c r="CX12" s="25">
        <v>0</v>
      </c>
      <c r="CY12" s="25">
        <v>0</v>
      </c>
      <c r="CZ12" s="25">
        <v>0</v>
      </c>
      <c r="DA12" s="25">
        <v>0</v>
      </c>
      <c r="DB12" s="25">
        <v>0</v>
      </c>
      <c r="DC12" s="25">
        <v>0</v>
      </c>
      <c r="DD12" s="25">
        <v>0</v>
      </c>
    </row>
    <row r="13" spans="1:109" x14ac:dyDescent="0.2">
      <c r="A13" s="3"/>
      <c r="B13" s="3"/>
      <c r="C13" s="3" t="s">
        <v>67</v>
      </c>
      <c r="D13" s="3"/>
      <c r="E13" s="3"/>
      <c r="F13" s="3"/>
      <c r="G13" s="6" t="s">
        <v>66</v>
      </c>
      <c r="H13" s="10" t="s">
        <v>57</v>
      </c>
      <c r="I13" s="3"/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1</v>
      </c>
      <c r="S13" s="12">
        <v>1</v>
      </c>
      <c r="T13" s="12">
        <v>0</v>
      </c>
      <c r="U13" s="26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3"/>
      <c r="AG13" s="14">
        <v>0</v>
      </c>
      <c r="AH13" s="14">
        <v>0</v>
      </c>
      <c r="AI13" s="14">
        <v>0</v>
      </c>
      <c r="AJ13" s="14">
        <v>0</v>
      </c>
      <c r="AK13" s="14">
        <v>0</v>
      </c>
      <c r="AL13" s="14">
        <v>0</v>
      </c>
      <c r="AM13" s="14">
        <v>0</v>
      </c>
      <c r="AN13" s="14">
        <v>0</v>
      </c>
      <c r="AO13" s="14">
        <v>0</v>
      </c>
      <c r="AP13" s="14">
        <v>0</v>
      </c>
      <c r="AQ13" s="14">
        <v>0</v>
      </c>
      <c r="AR13" s="14">
        <v>0</v>
      </c>
      <c r="AS13" s="14">
        <v>0</v>
      </c>
      <c r="AT13" s="14">
        <v>0</v>
      </c>
      <c r="AU13" s="14">
        <v>0</v>
      </c>
      <c r="AV13" s="14">
        <v>0</v>
      </c>
      <c r="AW13" s="14">
        <v>0</v>
      </c>
      <c r="AX13" s="14">
        <v>0</v>
      </c>
      <c r="AY13" s="14">
        <v>0</v>
      </c>
      <c r="AZ13" s="14">
        <v>0</v>
      </c>
      <c r="BA13" s="14">
        <v>0</v>
      </c>
      <c r="BB13" s="14">
        <v>0</v>
      </c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25">
        <v>5</v>
      </c>
      <c r="BX13" s="25">
        <v>3</v>
      </c>
      <c r="BY13" s="25">
        <v>5</v>
      </c>
      <c r="BZ13" s="25">
        <v>0</v>
      </c>
      <c r="CA13" s="25">
        <v>0</v>
      </c>
      <c r="CB13" s="25">
        <v>0</v>
      </c>
      <c r="CC13" s="25">
        <v>0</v>
      </c>
      <c r="CD13" s="13"/>
      <c r="CE13" s="14">
        <v>5</v>
      </c>
      <c r="CF13" s="14">
        <v>3</v>
      </c>
      <c r="CG13" s="14">
        <v>5</v>
      </c>
      <c r="CH13" s="14">
        <v>0</v>
      </c>
      <c r="CI13" s="14">
        <v>0</v>
      </c>
      <c r="CJ13" s="14">
        <v>0</v>
      </c>
      <c r="CK13" s="14">
        <v>0</v>
      </c>
      <c r="CM13" s="14">
        <v>-0.1</v>
      </c>
      <c r="CN13" s="38">
        <v>1</v>
      </c>
      <c r="CO13" s="13"/>
      <c r="CP13" s="20">
        <v>0</v>
      </c>
      <c r="CQ13" s="13">
        <v>0</v>
      </c>
      <c r="CR13" s="13">
        <v>0</v>
      </c>
      <c r="CS13" s="13">
        <v>0</v>
      </c>
      <c r="CT13" s="13">
        <v>0</v>
      </c>
      <c r="CU13" s="21">
        <v>0</v>
      </c>
      <c r="CV13" s="21">
        <v>0</v>
      </c>
      <c r="CW13" s="13"/>
      <c r="CX13" s="25">
        <v>0</v>
      </c>
      <c r="CY13" s="25">
        <v>0</v>
      </c>
      <c r="CZ13" s="25">
        <v>0</v>
      </c>
      <c r="DA13" s="25">
        <v>0</v>
      </c>
      <c r="DB13" s="25">
        <v>0</v>
      </c>
      <c r="DC13" s="25">
        <v>0</v>
      </c>
      <c r="DD13" s="25">
        <v>0</v>
      </c>
    </row>
    <row r="14" spans="1:109" x14ac:dyDescent="0.2">
      <c r="A14" s="3"/>
      <c r="B14" s="3"/>
      <c r="C14" s="3" t="s">
        <v>69</v>
      </c>
      <c r="D14" s="3"/>
      <c r="E14" s="3"/>
      <c r="F14" s="3"/>
      <c r="G14" s="6" t="s">
        <v>70</v>
      </c>
      <c r="H14" s="10" t="s">
        <v>57</v>
      </c>
      <c r="I14" s="3"/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1</v>
      </c>
      <c r="V14" s="12">
        <v>1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3"/>
      <c r="AG14" s="14">
        <v>0</v>
      </c>
      <c r="AH14" s="14">
        <v>0</v>
      </c>
      <c r="AI14" s="14">
        <v>0</v>
      </c>
      <c r="AJ14" s="14">
        <v>0</v>
      </c>
      <c r="AK14" s="14">
        <v>0</v>
      </c>
      <c r="AL14" s="14">
        <v>0</v>
      </c>
      <c r="AM14" s="14">
        <v>0</v>
      </c>
      <c r="AN14" s="14">
        <v>0</v>
      </c>
      <c r="AO14" s="14">
        <v>0</v>
      </c>
      <c r="AP14" s="14">
        <v>0</v>
      </c>
      <c r="AQ14" s="14">
        <v>0</v>
      </c>
      <c r="AR14" s="14">
        <v>0</v>
      </c>
      <c r="AS14" s="14">
        <v>0</v>
      </c>
      <c r="AT14" s="14">
        <v>0</v>
      </c>
      <c r="AU14" s="14">
        <v>0</v>
      </c>
      <c r="AV14" s="14">
        <v>0</v>
      </c>
      <c r="AW14" s="14">
        <v>0</v>
      </c>
      <c r="AX14" s="14">
        <v>0</v>
      </c>
      <c r="AY14" s="14">
        <v>0</v>
      </c>
      <c r="AZ14" s="14">
        <v>0</v>
      </c>
      <c r="BA14" s="14">
        <v>0</v>
      </c>
      <c r="BB14" s="14">
        <v>0</v>
      </c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25">
        <v>0.5</v>
      </c>
      <c r="BX14" s="25">
        <v>1</v>
      </c>
      <c r="BY14" s="25">
        <v>2</v>
      </c>
      <c r="BZ14" s="25">
        <v>0.5</v>
      </c>
      <c r="CA14" s="25">
        <v>1</v>
      </c>
      <c r="CB14" s="25">
        <v>2</v>
      </c>
      <c r="CC14" s="25">
        <v>2</v>
      </c>
      <c r="CD14" s="13"/>
      <c r="CE14" s="14">
        <v>0.5</v>
      </c>
      <c r="CF14" s="14">
        <v>1</v>
      </c>
      <c r="CG14" s="14">
        <v>2</v>
      </c>
      <c r="CH14" s="14">
        <v>0.5</v>
      </c>
      <c r="CI14" s="14">
        <v>1</v>
      </c>
      <c r="CJ14" s="14">
        <v>2</v>
      </c>
      <c r="CK14" s="14">
        <v>2</v>
      </c>
      <c r="CM14" s="14">
        <v>0</v>
      </c>
      <c r="CN14" s="38">
        <v>1</v>
      </c>
      <c r="CO14" s="13"/>
      <c r="CP14" s="20">
        <v>0</v>
      </c>
      <c r="CQ14" s="13">
        <v>0</v>
      </c>
      <c r="CR14" s="13">
        <v>0</v>
      </c>
      <c r="CS14" s="13">
        <v>0</v>
      </c>
      <c r="CT14" s="13">
        <v>0</v>
      </c>
      <c r="CU14" s="21">
        <v>0</v>
      </c>
      <c r="CV14" s="21">
        <v>0</v>
      </c>
      <c r="CW14" s="13"/>
      <c r="CX14" s="25">
        <v>0</v>
      </c>
      <c r="CY14" s="25">
        <v>0</v>
      </c>
      <c r="CZ14" s="25">
        <v>0</v>
      </c>
      <c r="DA14" s="25">
        <v>0</v>
      </c>
      <c r="DB14" s="25">
        <v>0</v>
      </c>
      <c r="DC14" s="25">
        <v>0</v>
      </c>
      <c r="DD14" s="25">
        <v>0</v>
      </c>
    </row>
    <row r="15" spans="1:109" x14ac:dyDescent="0.2">
      <c r="A15" s="3"/>
      <c r="B15" s="3"/>
      <c r="C15" s="3" t="s">
        <v>71</v>
      </c>
      <c r="D15" s="3"/>
      <c r="E15" s="3"/>
      <c r="F15" s="3"/>
      <c r="G15" s="6" t="s">
        <v>72</v>
      </c>
      <c r="H15" s="10" t="s">
        <v>57</v>
      </c>
      <c r="I15" s="3"/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1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3"/>
      <c r="AG15" s="14">
        <v>0</v>
      </c>
      <c r="AH15" s="14">
        <v>0</v>
      </c>
      <c r="AI15" s="14">
        <v>0</v>
      </c>
      <c r="AJ15" s="14">
        <v>0</v>
      </c>
      <c r="AK15" s="14">
        <v>0</v>
      </c>
      <c r="AL15" s="14">
        <v>0</v>
      </c>
      <c r="AM15" s="15">
        <f>1/0.9</f>
        <v>1.1111111111111112</v>
      </c>
      <c r="AN15" s="14">
        <v>0</v>
      </c>
      <c r="AO15" s="14">
        <v>0</v>
      </c>
      <c r="AP15" s="14">
        <v>0</v>
      </c>
      <c r="AQ15" s="14">
        <v>0</v>
      </c>
      <c r="AR15" s="14">
        <v>0</v>
      </c>
      <c r="AS15" s="15">
        <v>1.5</v>
      </c>
      <c r="AT15" s="14">
        <v>0</v>
      </c>
      <c r="AU15" s="14">
        <v>0</v>
      </c>
      <c r="AV15" s="14">
        <v>0</v>
      </c>
      <c r="AW15" s="14">
        <v>0</v>
      </c>
      <c r="AX15" s="14">
        <v>0</v>
      </c>
      <c r="AY15" s="14">
        <v>0</v>
      </c>
      <c r="AZ15" s="14">
        <v>0</v>
      </c>
      <c r="BA15" s="14">
        <v>0</v>
      </c>
      <c r="BB15" s="14">
        <v>0</v>
      </c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25">
        <v>8.5277778000000009</v>
      </c>
      <c r="BX15" s="25">
        <v>6.6111110999999996</v>
      </c>
      <c r="BY15" s="25">
        <v>11.439339</v>
      </c>
      <c r="BZ15" s="25">
        <v>1.8611111</v>
      </c>
      <c r="CA15" s="25">
        <v>2.6111111</v>
      </c>
      <c r="CB15" s="25">
        <v>5.2222222</v>
      </c>
      <c r="CC15" s="25">
        <v>5.2222222</v>
      </c>
      <c r="CD15" s="13"/>
      <c r="CE15" s="14">
        <v>0</v>
      </c>
      <c r="CF15" s="14">
        <v>0</v>
      </c>
      <c r="CG15" s="14">
        <v>0</v>
      </c>
      <c r="CH15" s="14">
        <v>0</v>
      </c>
      <c r="CI15" s="14">
        <v>0</v>
      </c>
      <c r="CJ15" s="14">
        <v>0</v>
      </c>
      <c r="CK15" s="14">
        <v>0</v>
      </c>
      <c r="CM15" s="14">
        <v>0</v>
      </c>
      <c r="CN15" s="38">
        <v>1</v>
      </c>
      <c r="CO15" s="13"/>
      <c r="CP15" s="20">
        <v>2.2222222284540294E-8</v>
      </c>
      <c r="CQ15" s="13">
        <v>-1.1111111142270147E-8</v>
      </c>
      <c r="CR15" s="13">
        <v>1.1111111142270147E-7</v>
      </c>
      <c r="CS15" s="13">
        <v>-1.1111111142270147E-8</v>
      </c>
      <c r="CT15" s="13">
        <v>-1.1111111142270147E-8</v>
      </c>
      <c r="CU15" s="21">
        <v>-2.2222222284540294E-8</v>
      </c>
      <c r="CV15" s="21">
        <v>-2.2222222284540294E-8</v>
      </c>
      <c r="CW15" s="13"/>
      <c r="CX15" s="25">
        <v>0</v>
      </c>
      <c r="CY15" s="25">
        <v>0</v>
      </c>
      <c r="CZ15" s="25">
        <v>0</v>
      </c>
      <c r="DA15" s="25">
        <v>0</v>
      </c>
      <c r="DB15" s="25">
        <v>0</v>
      </c>
      <c r="DC15" s="25">
        <v>0</v>
      </c>
      <c r="DD15" s="25">
        <v>0</v>
      </c>
    </row>
    <row r="16" spans="1:109" x14ac:dyDescent="0.2">
      <c r="A16" s="3"/>
      <c r="B16" s="3"/>
      <c r="C16" s="3" t="s">
        <v>212</v>
      </c>
      <c r="D16" s="3"/>
      <c r="E16" s="3"/>
      <c r="F16" s="3"/>
      <c r="G16" s="6" t="s">
        <v>213</v>
      </c>
      <c r="H16" s="10" t="s">
        <v>57</v>
      </c>
      <c r="I16" s="3"/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1</v>
      </c>
      <c r="Y16" s="12">
        <v>1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3"/>
      <c r="AG16" s="14">
        <v>0</v>
      </c>
      <c r="AH16" s="14">
        <v>0</v>
      </c>
      <c r="AI16" s="14">
        <v>0</v>
      </c>
      <c r="AJ16" s="14">
        <v>0</v>
      </c>
      <c r="AK16" s="14">
        <v>0</v>
      </c>
      <c r="AL16" s="14">
        <v>0</v>
      </c>
      <c r="AM16" s="14">
        <v>0</v>
      </c>
      <c r="AN16" s="14">
        <v>0</v>
      </c>
      <c r="AO16" s="14">
        <v>0</v>
      </c>
      <c r="AP16" s="14">
        <v>0</v>
      </c>
      <c r="AQ16" s="14">
        <v>0</v>
      </c>
      <c r="AR16" s="14">
        <v>0</v>
      </c>
      <c r="AS16" s="14">
        <v>0</v>
      </c>
      <c r="AT16" s="14">
        <v>0</v>
      </c>
      <c r="AU16" s="14">
        <v>0</v>
      </c>
      <c r="AV16" s="14">
        <v>0</v>
      </c>
      <c r="AW16" s="14">
        <v>0</v>
      </c>
      <c r="AX16" s="14">
        <v>0</v>
      </c>
      <c r="AY16" s="14">
        <v>0</v>
      </c>
      <c r="AZ16" s="14">
        <v>0</v>
      </c>
      <c r="BA16" s="14">
        <v>0</v>
      </c>
      <c r="BB16" s="14">
        <v>0</v>
      </c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25">
        <v>7</v>
      </c>
      <c r="BX16" s="25">
        <v>0</v>
      </c>
      <c r="BY16" s="25">
        <v>7</v>
      </c>
      <c r="BZ16" s="25">
        <v>7</v>
      </c>
      <c r="CA16" s="25">
        <v>0</v>
      </c>
      <c r="CB16" s="25">
        <v>6.6666800000000004</v>
      </c>
      <c r="CC16" s="25">
        <v>0</v>
      </c>
      <c r="CD16" s="13"/>
      <c r="CE16" s="14">
        <v>0</v>
      </c>
      <c r="CF16" s="14">
        <v>0</v>
      </c>
      <c r="CG16" s="14">
        <v>0</v>
      </c>
      <c r="CH16" s="14">
        <v>0</v>
      </c>
      <c r="CI16" s="14">
        <v>0</v>
      </c>
      <c r="CJ16" s="14">
        <v>0</v>
      </c>
      <c r="CK16" s="14">
        <v>0</v>
      </c>
      <c r="CM16" s="14">
        <v>0</v>
      </c>
      <c r="CN16" s="38">
        <v>1</v>
      </c>
      <c r="CO16" s="13"/>
      <c r="CP16" s="20">
        <v>0</v>
      </c>
      <c r="CQ16" s="13">
        <v>0</v>
      </c>
      <c r="CR16" s="13">
        <v>0</v>
      </c>
      <c r="CS16" s="13">
        <v>0</v>
      </c>
      <c r="CT16" s="13">
        <v>0</v>
      </c>
      <c r="CU16" s="21">
        <v>0</v>
      </c>
      <c r="CV16" s="21">
        <v>0</v>
      </c>
      <c r="CW16" s="13"/>
      <c r="CX16" s="25">
        <v>7</v>
      </c>
      <c r="CY16" s="25">
        <v>0</v>
      </c>
      <c r="CZ16" s="25">
        <v>7</v>
      </c>
      <c r="DA16" s="25">
        <v>7</v>
      </c>
      <c r="DB16" s="25">
        <v>0</v>
      </c>
      <c r="DC16" s="25">
        <v>6.6666800000000004</v>
      </c>
      <c r="DD16" s="25">
        <v>0</v>
      </c>
    </row>
    <row r="17" spans="1:108" x14ac:dyDescent="0.2">
      <c r="A17" s="3"/>
      <c r="B17" s="3"/>
      <c r="C17" s="3" t="s">
        <v>149</v>
      </c>
      <c r="D17" s="3"/>
      <c r="E17" s="3"/>
      <c r="F17" s="3"/>
      <c r="G17" s="6" t="s">
        <v>150</v>
      </c>
      <c r="H17" s="10" t="s">
        <v>57</v>
      </c>
      <c r="I17" s="3"/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1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3"/>
      <c r="AG17" s="14">
        <v>0</v>
      </c>
      <c r="AH17" s="14">
        <v>0</v>
      </c>
      <c r="AI17" s="14">
        <v>0</v>
      </c>
      <c r="AJ17" s="14">
        <v>0</v>
      </c>
      <c r="AK17" s="14">
        <v>0</v>
      </c>
      <c r="AL17" s="14">
        <v>0</v>
      </c>
      <c r="AM17" s="14">
        <v>0</v>
      </c>
      <c r="AN17" s="14">
        <v>0</v>
      </c>
      <c r="AO17" s="14">
        <v>0</v>
      </c>
      <c r="AP17" s="14">
        <v>0</v>
      </c>
      <c r="AQ17" s="14">
        <v>0</v>
      </c>
      <c r="AR17" s="14">
        <v>0</v>
      </c>
      <c r="AS17" s="14">
        <v>0</v>
      </c>
      <c r="AT17" s="14">
        <v>0</v>
      </c>
      <c r="AU17" s="14">
        <v>0</v>
      </c>
      <c r="AV17" s="14">
        <v>0</v>
      </c>
      <c r="AW17" s="14">
        <v>0</v>
      </c>
      <c r="AX17" s="14">
        <v>0.15</v>
      </c>
      <c r="AY17" s="14">
        <v>0</v>
      </c>
      <c r="AZ17" s="14">
        <v>0.17</v>
      </c>
      <c r="BA17" s="14">
        <v>0</v>
      </c>
      <c r="BB17" s="14">
        <v>0</v>
      </c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25">
        <v>15</v>
      </c>
      <c r="BX17" s="25">
        <v>0</v>
      </c>
      <c r="BY17" s="25">
        <v>12</v>
      </c>
      <c r="BZ17" s="25">
        <v>17</v>
      </c>
      <c r="CA17" s="25">
        <v>17</v>
      </c>
      <c r="CB17" s="25">
        <v>6.6666800000000004</v>
      </c>
      <c r="CC17" s="25">
        <v>0</v>
      </c>
      <c r="CD17" s="13"/>
      <c r="CE17" s="14">
        <v>0</v>
      </c>
      <c r="CF17" s="14">
        <v>0</v>
      </c>
      <c r="CG17" s="14">
        <v>0</v>
      </c>
      <c r="CH17" s="14">
        <v>0</v>
      </c>
      <c r="CI17" s="14">
        <v>0</v>
      </c>
      <c r="CJ17" s="14">
        <v>0</v>
      </c>
      <c r="CK17" s="14">
        <v>0</v>
      </c>
      <c r="CM17" s="14">
        <v>0</v>
      </c>
      <c r="CN17" s="38">
        <v>1</v>
      </c>
      <c r="CO17" s="13"/>
      <c r="CP17" s="20">
        <v>0</v>
      </c>
      <c r="CQ17" s="13">
        <v>0</v>
      </c>
      <c r="CR17" s="13">
        <v>0</v>
      </c>
      <c r="CS17" s="13">
        <v>0</v>
      </c>
      <c r="CT17" s="13">
        <v>0</v>
      </c>
      <c r="CU17" s="21">
        <v>5.0000000584304871E-8</v>
      </c>
      <c r="CV17" s="21">
        <v>0</v>
      </c>
      <c r="CW17" s="13"/>
      <c r="CX17" s="25">
        <v>0</v>
      </c>
      <c r="CY17" s="25">
        <v>0</v>
      </c>
      <c r="CZ17" s="25">
        <v>0</v>
      </c>
      <c r="DA17" s="25">
        <v>0</v>
      </c>
      <c r="DB17" s="25">
        <v>0</v>
      </c>
      <c r="DC17" s="25">
        <v>0</v>
      </c>
      <c r="DD17" s="25">
        <v>0</v>
      </c>
    </row>
    <row r="18" spans="1:108" x14ac:dyDescent="0.2">
      <c r="A18" s="3"/>
      <c r="B18" s="3"/>
      <c r="C18" s="3" t="s">
        <v>151</v>
      </c>
      <c r="D18" s="3"/>
      <c r="E18" s="3"/>
      <c r="F18" s="3"/>
      <c r="G18" s="6" t="s">
        <v>152</v>
      </c>
      <c r="H18" s="10" t="s">
        <v>153</v>
      </c>
      <c r="I18" s="3"/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1</v>
      </c>
      <c r="AB18" s="12">
        <v>1</v>
      </c>
      <c r="AC18" s="12">
        <v>0</v>
      </c>
      <c r="AD18" s="12">
        <v>0</v>
      </c>
      <c r="AE18" s="12">
        <v>0</v>
      </c>
      <c r="AF18" s="13"/>
      <c r="AG18" s="14">
        <v>0</v>
      </c>
      <c r="AH18" s="14">
        <v>0</v>
      </c>
      <c r="AI18" s="14">
        <v>0</v>
      </c>
      <c r="AJ18" s="14">
        <v>0</v>
      </c>
      <c r="AK18" s="14">
        <v>0</v>
      </c>
      <c r="AL18" s="14">
        <v>0</v>
      </c>
      <c r="AM18" s="14">
        <v>0</v>
      </c>
      <c r="AN18" s="14">
        <v>0</v>
      </c>
      <c r="AO18" s="14">
        <v>0</v>
      </c>
      <c r="AP18" s="14">
        <v>0</v>
      </c>
      <c r="AQ18" s="14">
        <v>0</v>
      </c>
      <c r="AR18" s="14">
        <v>0</v>
      </c>
      <c r="AS18" s="14">
        <v>0</v>
      </c>
      <c r="AT18" s="14">
        <v>0</v>
      </c>
      <c r="AU18" s="14">
        <v>0</v>
      </c>
      <c r="AV18" s="14">
        <v>0</v>
      </c>
      <c r="AW18" s="14">
        <v>0</v>
      </c>
      <c r="AX18" s="14">
        <v>0</v>
      </c>
      <c r="AY18" s="14">
        <v>0</v>
      </c>
      <c r="AZ18" s="14">
        <v>0</v>
      </c>
      <c r="BA18" s="14">
        <v>0</v>
      </c>
      <c r="BB18" s="14">
        <v>0</v>
      </c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25">
        <v>100</v>
      </c>
      <c r="BX18" s="25">
        <v>0</v>
      </c>
      <c r="BY18" s="25">
        <v>100</v>
      </c>
      <c r="BZ18" s="25">
        <v>10</v>
      </c>
      <c r="CA18" s="25">
        <v>10</v>
      </c>
      <c r="CB18" s="25">
        <v>60</v>
      </c>
      <c r="CC18" s="25">
        <v>0</v>
      </c>
      <c r="CD18" s="13"/>
      <c r="CE18" s="14">
        <v>100</v>
      </c>
      <c r="CF18" s="14">
        <v>0</v>
      </c>
      <c r="CG18" s="14">
        <v>100</v>
      </c>
      <c r="CH18" s="14">
        <v>10</v>
      </c>
      <c r="CI18" s="14">
        <v>10</v>
      </c>
      <c r="CJ18" s="14">
        <v>60</v>
      </c>
      <c r="CK18" s="14">
        <v>0</v>
      </c>
      <c r="CM18" s="14">
        <v>0</v>
      </c>
      <c r="CN18" s="38">
        <v>1</v>
      </c>
      <c r="CO18" s="13"/>
      <c r="CP18" s="20">
        <v>0</v>
      </c>
      <c r="CQ18" s="13">
        <v>0</v>
      </c>
      <c r="CR18" s="13">
        <v>0</v>
      </c>
      <c r="CS18" s="13">
        <v>0</v>
      </c>
      <c r="CT18" s="13">
        <v>0</v>
      </c>
      <c r="CU18" s="21">
        <v>0</v>
      </c>
      <c r="CV18" s="21">
        <v>0</v>
      </c>
      <c r="CW18" s="13"/>
      <c r="CX18" s="25">
        <v>0</v>
      </c>
      <c r="CY18" s="25">
        <v>0</v>
      </c>
      <c r="CZ18" s="25">
        <v>0</v>
      </c>
      <c r="DA18" s="25">
        <v>0</v>
      </c>
      <c r="DB18" s="25">
        <v>0</v>
      </c>
      <c r="DC18" s="25">
        <v>0</v>
      </c>
      <c r="DD18" s="25">
        <v>0</v>
      </c>
    </row>
    <row r="19" spans="1:108" x14ac:dyDescent="0.2">
      <c r="A19" s="3"/>
      <c r="B19" s="3"/>
      <c r="C19" s="3" t="s">
        <v>154</v>
      </c>
      <c r="D19" s="3"/>
      <c r="E19" s="3"/>
      <c r="F19" s="3"/>
      <c r="G19" s="6" t="s">
        <v>155</v>
      </c>
      <c r="H19" s="10" t="s">
        <v>153</v>
      </c>
      <c r="I19" s="3"/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1</v>
      </c>
      <c r="AD19" s="12">
        <v>1</v>
      </c>
      <c r="AE19" s="12">
        <v>0</v>
      </c>
      <c r="AF19" s="13"/>
      <c r="AG19" s="14">
        <v>0</v>
      </c>
      <c r="AH19" s="14">
        <v>0</v>
      </c>
      <c r="AI19" s="14">
        <v>0</v>
      </c>
      <c r="AJ19" s="14">
        <v>0</v>
      </c>
      <c r="AK19" s="14">
        <v>0</v>
      </c>
      <c r="AL19" s="14">
        <v>0</v>
      </c>
      <c r="AM19" s="14">
        <v>0</v>
      </c>
      <c r="AN19" s="14">
        <v>0</v>
      </c>
      <c r="AO19" s="14">
        <v>0</v>
      </c>
      <c r="AP19" s="14">
        <v>0</v>
      </c>
      <c r="AQ19" s="14">
        <v>0</v>
      </c>
      <c r="AR19" s="14">
        <v>0</v>
      </c>
      <c r="AS19" s="14">
        <v>0</v>
      </c>
      <c r="AT19" s="14">
        <v>0</v>
      </c>
      <c r="AU19" s="14">
        <v>0</v>
      </c>
      <c r="AV19" s="14">
        <v>0</v>
      </c>
      <c r="AW19" s="14">
        <v>0</v>
      </c>
      <c r="AX19" s="14">
        <v>0</v>
      </c>
      <c r="AY19" s="14">
        <v>0</v>
      </c>
      <c r="AZ19" s="14">
        <v>0</v>
      </c>
      <c r="BA19" s="14">
        <v>0</v>
      </c>
      <c r="BB19" s="14">
        <v>0</v>
      </c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25">
        <v>0</v>
      </c>
      <c r="BX19" s="25">
        <v>0</v>
      </c>
      <c r="BY19" s="25">
        <v>0</v>
      </c>
      <c r="BZ19" s="25">
        <v>100</v>
      </c>
      <c r="CA19" s="25">
        <v>100</v>
      </c>
      <c r="CB19" s="25">
        <v>0</v>
      </c>
      <c r="CC19" s="25">
        <v>0</v>
      </c>
      <c r="CD19" s="13"/>
      <c r="CE19" s="14">
        <v>0</v>
      </c>
      <c r="CF19" s="14">
        <v>0</v>
      </c>
      <c r="CG19" s="14">
        <v>0</v>
      </c>
      <c r="CH19" s="14">
        <v>100</v>
      </c>
      <c r="CI19" s="14">
        <v>100</v>
      </c>
      <c r="CJ19" s="14">
        <v>0</v>
      </c>
      <c r="CK19" s="14">
        <v>0</v>
      </c>
      <c r="CM19" s="14">
        <v>0</v>
      </c>
      <c r="CN19" s="38">
        <v>1</v>
      </c>
      <c r="CO19" s="13"/>
      <c r="CP19" s="20">
        <v>0</v>
      </c>
      <c r="CQ19" s="13">
        <v>0</v>
      </c>
      <c r="CR19" s="13">
        <v>0</v>
      </c>
      <c r="CS19" s="13">
        <v>0</v>
      </c>
      <c r="CT19" s="13">
        <v>0</v>
      </c>
      <c r="CU19" s="21">
        <v>0</v>
      </c>
      <c r="CV19" s="21">
        <v>0</v>
      </c>
      <c r="CW19" s="13"/>
      <c r="CX19" s="25">
        <v>0</v>
      </c>
      <c r="CY19" s="25">
        <v>0</v>
      </c>
      <c r="CZ19" s="25">
        <v>0</v>
      </c>
      <c r="DA19" s="25">
        <v>0</v>
      </c>
      <c r="DB19" s="25">
        <v>0</v>
      </c>
      <c r="DC19" s="25">
        <v>0</v>
      </c>
      <c r="DD19" s="25">
        <v>0</v>
      </c>
    </row>
    <row r="20" spans="1:108" x14ac:dyDescent="0.2">
      <c r="A20" s="3"/>
      <c r="B20" s="3"/>
      <c r="D20" s="3"/>
      <c r="E20" s="3"/>
      <c r="F20" s="3"/>
      <c r="G20" s="6" t="s">
        <v>156</v>
      </c>
      <c r="H20" s="10" t="s">
        <v>157</v>
      </c>
      <c r="I20" s="3"/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1</v>
      </c>
      <c r="AF20" s="13"/>
      <c r="AG20" s="14">
        <v>0</v>
      </c>
      <c r="AH20" s="14">
        <v>0</v>
      </c>
      <c r="AI20" s="14">
        <v>0</v>
      </c>
      <c r="AJ20" s="14">
        <v>0</v>
      </c>
      <c r="AK20" s="14">
        <v>0</v>
      </c>
      <c r="AL20" s="14">
        <v>0</v>
      </c>
      <c r="AM20" s="14">
        <v>0</v>
      </c>
      <c r="AN20" s="14">
        <v>0</v>
      </c>
      <c r="AO20" s="14">
        <v>0</v>
      </c>
      <c r="AP20" s="14">
        <v>0</v>
      </c>
      <c r="AQ20" s="14">
        <v>0</v>
      </c>
      <c r="AR20" s="14">
        <v>0</v>
      </c>
      <c r="AS20" s="14">
        <v>0</v>
      </c>
      <c r="AT20" s="14">
        <v>0</v>
      </c>
      <c r="AU20" s="14">
        <v>0</v>
      </c>
      <c r="AV20" s="14">
        <v>0</v>
      </c>
      <c r="AW20" s="14">
        <v>0</v>
      </c>
      <c r="AX20" s="14">
        <v>0</v>
      </c>
      <c r="AY20" s="57">
        <v>0.02</v>
      </c>
      <c r="AZ20" s="14">
        <v>0</v>
      </c>
      <c r="BA20" s="57">
        <v>0.03</v>
      </c>
      <c r="BB20" s="14">
        <v>0</v>
      </c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25">
        <v>0</v>
      </c>
      <c r="BX20" s="25">
        <v>0</v>
      </c>
      <c r="BY20" s="25">
        <v>0.4</v>
      </c>
      <c r="BZ20" s="25">
        <v>0.2</v>
      </c>
      <c r="CA20" s="25">
        <v>0.2</v>
      </c>
      <c r="CB20" s="25">
        <v>0.31110933000000002</v>
      </c>
      <c r="CC20" s="25">
        <v>0</v>
      </c>
      <c r="CD20" s="13"/>
      <c r="CE20" s="14">
        <v>0</v>
      </c>
      <c r="CF20" s="14">
        <v>0</v>
      </c>
      <c r="CG20" s="14">
        <v>0</v>
      </c>
      <c r="CH20" s="14">
        <v>0</v>
      </c>
      <c r="CI20" s="14">
        <v>0</v>
      </c>
      <c r="CJ20" s="14">
        <v>0</v>
      </c>
      <c r="CK20" s="14">
        <v>0</v>
      </c>
      <c r="CM20" s="14">
        <v>0</v>
      </c>
      <c r="CN20" s="38">
        <v>1</v>
      </c>
      <c r="CO20" s="13"/>
      <c r="CP20" s="22">
        <v>0</v>
      </c>
      <c r="CQ20" s="23">
        <v>0</v>
      </c>
      <c r="CR20" s="23">
        <v>0</v>
      </c>
      <c r="CS20" s="23">
        <v>0</v>
      </c>
      <c r="CT20" s="23">
        <v>0</v>
      </c>
      <c r="CU20" s="24">
        <v>-9.9999999947364415E-9</v>
      </c>
      <c r="CV20" s="24">
        <v>0</v>
      </c>
      <c r="CW20" s="13"/>
      <c r="CX20" s="25">
        <v>0</v>
      </c>
      <c r="CY20" s="25">
        <v>0</v>
      </c>
      <c r="CZ20" s="25">
        <v>0</v>
      </c>
      <c r="DA20" s="25">
        <v>0</v>
      </c>
      <c r="DB20" s="25">
        <v>0</v>
      </c>
      <c r="DC20" s="25">
        <v>0</v>
      </c>
      <c r="DD20" s="25">
        <v>0</v>
      </c>
    </row>
    <row r="21" spans="1:108" x14ac:dyDescent="0.2">
      <c r="A21" s="3"/>
      <c r="B21" s="3"/>
      <c r="C21" s="3"/>
      <c r="D21" s="3"/>
      <c r="E21" s="3"/>
      <c r="F21" s="3"/>
      <c r="G21" s="6"/>
      <c r="H21" s="10"/>
      <c r="I21" s="3"/>
      <c r="J21" s="27" t="s">
        <v>221</v>
      </c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27" t="s">
        <v>74</v>
      </c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27" t="s">
        <v>129</v>
      </c>
      <c r="CF21" s="13" t="s">
        <v>140</v>
      </c>
      <c r="CG21" s="13" t="s">
        <v>203</v>
      </c>
      <c r="CH21" s="13"/>
      <c r="CI21" s="60" t="s">
        <v>204</v>
      </c>
      <c r="CJ21" s="13"/>
      <c r="CK21" s="13"/>
      <c r="CL21" s="13"/>
      <c r="CM21" t="s">
        <v>148</v>
      </c>
      <c r="CO21" s="13"/>
      <c r="CP21" s="27" t="s">
        <v>224</v>
      </c>
      <c r="CQ21" s="13"/>
      <c r="CR21" s="13"/>
      <c r="CS21" s="13"/>
      <c r="CT21" s="13"/>
      <c r="CU21" s="13"/>
      <c r="CV21" s="13"/>
      <c r="CW21" s="13"/>
      <c r="CX21" s="27" t="s">
        <v>127</v>
      </c>
    </row>
    <row r="22" spans="1:108" x14ac:dyDescent="0.2">
      <c r="A22" s="3"/>
      <c r="B22" s="3"/>
      <c r="C22" s="3"/>
      <c r="D22" s="6"/>
      <c r="E22" s="6"/>
      <c r="F22" s="4" t="s">
        <v>105</v>
      </c>
      <c r="G22" s="6" t="s">
        <v>25</v>
      </c>
      <c r="H22" s="10" t="s">
        <v>57</v>
      </c>
      <c r="I22" s="3"/>
      <c r="J22" s="14">
        <v>1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14">
        <v>0</v>
      </c>
      <c r="Z22" s="14">
        <v>0</v>
      </c>
      <c r="AA22" s="14">
        <v>0</v>
      </c>
      <c r="AB22" s="14">
        <v>0</v>
      </c>
      <c r="AC22" s="14">
        <v>0</v>
      </c>
      <c r="AD22" s="14">
        <v>0</v>
      </c>
      <c r="AE22" s="14">
        <v>0</v>
      </c>
      <c r="AF22" s="13"/>
      <c r="AG22" s="13" t="s">
        <v>75</v>
      </c>
      <c r="AH22" s="13" t="s">
        <v>76</v>
      </c>
      <c r="AI22" s="34" t="s">
        <v>77</v>
      </c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D22" s="12">
        <v>1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  <c r="BU22" s="12">
        <v>0</v>
      </c>
      <c r="BV22" s="13"/>
      <c r="BW22" s="13"/>
      <c r="BX22" s="13"/>
      <c r="BY22" s="13"/>
      <c r="BZ22" s="13"/>
      <c r="CA22" s="13"/>
      <c r="CB22" s="13"/>
      <c r="CC22" s="13"/>
      <c r="CD22" s="13"/>
      <c r="CE22" s="14">
        <v>1</v>
      </c>
      <c r="CF22" s="14">
        <v>0</v>
      </c>
      <c r="CG22" s="14">
        <v>1</v>
      </c>
      <c r="CH22" s="13"/>
      <c r="CI22" s="61">
        <v>0</v>
      </c>
      <c r="CJ22" s="13"/>
      <c r="CK22" s="13"/>
      <c r="CL22" s="13"/>
      <c r="CM22" s="25">
        <v>0</v>
      </c>
      <c r="CO22" s="13"/>
      <c r="CP22" s="17" cm="1">
        <f t="array" ref="CP22:CV32">MMULT(J10:AE20,MMULT(TRANSPOSE(J22:AE43),TRANSPOSE(AG57:BB63)))-BW10:CC20</f>
        <v>3.3199999904809374E-7</v>
      </c>
      <c r="CQ22" s="18">
        <v>0</v>
      </c>
      <c r="CR22" s="18">
        <v>3.3199999904809374E-7</v>
      </c>
      <c r="CS22" s="18">
        <v>3.3999999971001671E-7</v>
      </c>
      <c r="CT22" s="18">
        <v>0</v>
      </c>
      <c r="CU22" s="19">
        <v>0</v>
      </c>
      <c r="CV22" s="19">
        <v>0</v>
      </c>
      <c r="CW22" s="13"/>
      <c r="CX22" s="17" cm="1">
        <f t="array" ref="CX22:DD37">TRANSPOSE(_xlfn.ANCHORARRAY(BD73)-BD81:BS87)</f>
        <v>5.5511151231257827E-17</v>
      </c>
      <c r="CY22" s="18">
        <v>1.1102230246251565E-16</v>
      </c>
      <c r="CZ22" s="18">
        <v>5.5511151231257827E-17</v>
      </c>
      <c r="DA22" s="18">
        <v>1.1102230246251565E-16</v>
      </c>
      <c r="DB22" s="18">
        <v>-1.1102230246251565E-16</v>
      </c>
      <c r="DC22" s="19">
        <v>1.1102230246251565E-16</v>
      </c>
      <c r="DD22">
        <v>0</v>
      </c>
    </row>
    <row r="23" spans="1:108" x14ac:dyDescent="0.2">
      <c r="A23" s="3"/>
      <c r="B23" s="3"/>
      <c r="C23" s="3"/>
      <c r="D23" s="6"/>
      <c r="E23" s="6"/>
      <c r="F23" s="4" t="s">
        <v>106</v>
      </c>
      <c r="G23" s="6" t="s">
        <v>37</v>
      </c>
      <c r="H23" s="10" t="s">
        <v>57</v>
      </c>
      <c r="I23" s="3"/>
      <c r="J23" s="14">
        <v>0</v>
      </c>
      <c r="K23" s="14">
        <v>1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14">
        <v>0</v>
      </c>
      <c r="Z23" s="14">
        <v>0</v>
      </c>
      <c r="AA23" s="14">
        <v>0</v>
      </c>
      <c r="AB23" s="14">
        <v>0</v>
      </c>
      <c r="AC23" s="14">
        <v>0</v>
      </c>
      <c r="AD23" s="14">
        <v>0</v>
      </c>
      <c r="AE23" s="14">
        <v>0</v>
      </c>
      <c r="AF23" s="13"/>
      <c r="AG23" s="35">
        <f>SUM(MMULT(TRANSPOSE(_xlfn.ANCHORARRAY(M73)),_xlfn.ANCHORARRAY(AG81)))</f>
        <v>3918.7344002499999</v>
      </c>
      <c r="AH23" s="35" cm="1">
        <f t="array" ref="AH23">MMULT(BD46:BU46,TRANSPOSE(BD89:BU89))+CM22*CM24</f>
        <v>8585.7489999999998</v>
      </c>
      <c r="AI23" s="36">
        <f>AG23+AH23</f>
        <v>12504.483400249999</v>
      </c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D23" s="12">
        <v>0</v>
      </c>
      <c r="BE23" s="12">
        <v>1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  <c r="BU23" s="12">
        <v>0</v>
      </c>
      <c r="BV23" s="13"/>
      <c r="BW23" s="13"/>
      <c r="BX23" s="13"/>
      <c r="BY23" s="13"/>
      <c r="BZ23" s="13"/>
      <c r="CA23" s="13"/>
      <c r="CB23" s="13"/>
      <c r="CC23" s="13"/>
      <c r="CD23" s="13"/>
      <c r="CE23" s="14">
        <v>0</v>
      </c>
      <c r="CF23" s="14">
        <v>0</v>
      </c>
      <c r="CG23" s="14">
        <v>1</v>
      </c>
      <c r="CH23" s="13"/>
      <c r="CI23" s="61">
        <v>0</v>
      </c>
      <c r="CJ23" s="13"/>
      <c r="CK23" s="13"/>
      <c r="CL23" s="13"/>
      <c r="CM23" s="13" t="s">
        <v>147</v>
      </c>
      <c r="CO23" s="13"/>
      <c r="CP23" s="20">
        <v>0</v>
      </c>
      <c r="CQ23" s="13">
        <v>0</v>
      </c>
      <c r="CR23" s="13">
        <v>0</v>
      </c>
      <c r="CS23" s="13">
        <v>0</v>
      </c>
      <c r="CT23" s="13">
        <v>0</v>
      </c>
      <c r="CU23" s="21">
        <v>0</v>
      </c>
      <c r="CV23" s="21">
        <v>0</v>
      </c>
      <c r="CW23" s="13"/>
      <c r="CX23" s="20">
        <v>0</v>
      </c>
      <c r="CY23" s="13">
        <v>9.2666799999999991</v>
      </c>
      <c r="CZ23" s="13">
        <v>0</v>
      </c>
      <c r="DA23" s="13">
        <v>0</v>
      </c>
      <c r="DB23" s="13">
        <v>6.5666799999999999</v>
      </c>
      <c r="DC23" s="21">
        <v>0</v>
      </c>
      <c r="DD23">
        <v>1.6666799999999995</v>
      </c>
    </row>
    <row r="24" spans="1:108" x14ac:dyDescent="0.2">
      <c r="A24" s="3"/>
      <c r="B24" s="3"/>
      <c r="C24" s="3"/>
      <c r="D24" s="6"/>
      <c r="E24" s="6"/>
      <c r="F24" s="4" t="s">
        <v>107</v>
      </c>
      <c r="G24" s="6" t="s">
        <v>38</v>
      </c>
      <c r="H24" s="10" t="s">
        <v>57</v>
      </c>
      <c r="I24" s="3"/>
      <c r="J24" s="14">
        <v>0</v>
      </c>
      <c r="K24" s="14">
        <v>0</v>
      </c>
      <c r="L24" s="14">
        <v>1</v>
      </c>
      <c r="M24" s="14">
        <v>0</v>
      </c>
      <c r="N24" s="14">
        <v>0</v>
      </c>
      <c r="O24" s="14">
        <v>0</v>
      </c>
      <c r="P24" s="14">
        <v>0</v>
      </c>
      <c r="Q24" s="14">
        <v>0</v>
      </c>
      <c r="R24" s="14">
        <v>0</v>
      </c>
      <c r="S24" s="14">
        <v>0</v>
      </c>
      <c r="T24" s="14">
        <v>0</v>
      </c>
      <c r="U24" s="14">
        <v>0</v>
      </c>
      <c r="V24" s="14">
        <v>0</v>
      </c>
      <c r="W24" s="14">
        <v>0</v>
      </c>
      <c r="X24" s="14">
        <v>0</v>
      </c>
      <c r="Y24" s="14">
        <v>0</v>
      </c>
      <c r="Z24" s="14">
        <v>0</v>
      </c>
      <c r="AA24" s="14">
        <v>0</v>
      </c>
      <c r="AB24" s="14">
        <v>0</v>
      </c>
      <c r="AC24" s="14">
        <v>0</v>
      </c>
      <c r="AD24" s="14">
        <v>0</v>
      </c>
      <c r="AE24" s="14">
        <v>0</v>
      </c>
      <c r="AF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D24" s="12">
        <v>0</v>
      </c>
      <c r="BE24" s="12">
        <v>1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  <c r="BU24" s="12">
        <v>0</v>
      </c>
      <c r="BV24" s="13"/>
      <c r="BW24" s="13"/>
      <c r="BX24" s="13"/>
      <c r="BY24" s="13"/>
      <c r="BZ24" s="13"/>
      <c r="CA24" s="13"/>
      <c r="CB24" s="13"/>
      <c r="CC24" s="13"/>
      <c r="CD24" s="13"/>
      <c r="CE24" s="14">
        <v>-1</v>
      </c>
      <c r="CF24" s="14">
        <v>0</v>
      </c>
      <c r="CG24" s="14">
        <v>0</v>
      </c>
      <c r="CH24" s="13"/>
      <c r="CI24" s="61">
        <v>0</v>
      </c>
      <c r="CJ24" s="13"/>
      <c r="CK24" s="13"/>
      <c r="CL24" s="13"/>
      <c r="CM24" s="13">
        <v>10000</v>
      </c>
      <c r="CO24" s="13"/>
      <c r="CP24" s="20">
        <v>0</v>
      </c>
      <c r="CQ24" s="13">
        <v>0</v>
      </c>
      <c r="CR24" s="13">
        <v>0</v>
      </c>
      <c r="CS24" s="13">
        <v>0</v>
      </c>
      <c r="CT24" s="13">
        <v>0</v>
      </c>
      <c r="CU24" s="21">
        <v>0</v>
      </c>
      <c r="CV24" s="21">
        <v>0</v>
      </c>
      <c r="CW24" s="13"/>
      <c r="CX24" s="20">
        <v>0</v>
      </c>
      <c r="CY24" s="13">
        <v>0</v>
      </c>
      <c r="CZ24" s="13">
        <v>0</v>
      </c>
      <c r="DA24" s="13">
        <v>0</v>
      </c>
      <c r="DB24" s="13">
        <v>0</v>
      </c>
      <c r="DC24" s="21">
        <v>0</v>
      </c>
      <c r="DD24">
        <v>0</v>
      </c>
    </row>
    <row r="25" spans="1:108" x14ac:dyDescent="0.2">
      <c r="A25" s="3"/>
      <c r="B25" s="3"/>
      <c r="C25" s="3"/>
      <c r="D25" s="6"/>
      <c r="E25" s="6"/>
      <c r="F25" s="4" t="s">
        <v>108</v>
      </c>
      <c r="G25" s="6" t="s">
        <v>39</v>
      </c>
      <c r="H25" s="10" t="s">
        <v>57</v>
      </c>
      <c r="I25" s="3"/>
      <c r="J25" s="14">
        <v>0</v>
      </c>
      <c r="K25" s="14">
        <v>0</v>
      </c>
      <c r="L25" s="14">
        <v>0</v>
      </c>
      <c r="M25" s="14">
        <v>1</v>
      </c>
      <c r="N25" s="14">
        <v>0</v>
      </c>
      <c r="O25" s="14">
        <v>0</v>
      </c>
      <c r="P25" s="14">
        <v>0</v>
      </c>
      <c r="Q25" s="14">
        <v>0</v>
      </c>
      <c r="R25" s="14">
        <v>0</v>
      </c>
      <c r="S25" s="14">
        <v>0</v>
      </c>
      <c r="T25" s="14">
        <v>0</v>
      </c>
      <c r="U25" s="14">
        <v>0</v>
      </c>
      <c r="V25" s="14">
        <v>0</v>
      </c>
      <c r="W25" s="14">
        <v>0</v>
      </c>
      <c r="X25" s="14">
        <v>0</v>
      </c>
      <c r="Y25" s="14">
        <v>0</v>
      </c>
      <c r="Z25" s="14">
        <v>0</v>
      </c>
      <c r="AA25" s="14">
        <v>0</v>
      </c>
      <c r="AB25" s="14">
        <v>0</v>
      </c>
      <c r="AC25" s="14">
        <v>0</v>
      </c>
      <c r="AD25" s="14">
        <v>0</v>
      </c>
      <c r="AE25" s="14">
        <v>0</v>
      </c>
      <c r="AF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1</v>
      </c>
      <c r="BU25" s="12">
        <v>0</v>
      </c>
      <c r="BV25" s="13"/>
      <c r="BW25" s="13"/>
      <c r="BX25" s="13"/>
      <c r="BY25" s="13"/>
      <c r="BZ25" s="13"/>
      <c r="CA25" s="13"/>
      <c r="CB25" s="13"/>
      <c r="CC25" s="13"/>
      <c r="CD25" s="13"/>
      <c r="CE25" s="14">
        <v>1</v>
      </c>
      <c r="CF25" s="14">
        <v>0</v>
      </c>
      <c r="CG25" s="14">
        <v>1</v>
      </c>
      <c r="CH25" s="13"/>
      <c r="CI25" s="61">
        <v>0</v>
      </c>
      <c r="CJ25" s="13"/>
      <c r="CK25" s="13"/>
      <c r="CL25" s="13"/>
      <c r="CM25" s="13"/>
      <c r="CO25" s="6"/>
      <c r="CP25" s="20">
        <v>0</v>
      </c>
      <c r="CQ25" s="13">
        <v>0</v>
      </c>
      <c r="CR25" s="13">
        <v>0</v>
      </c>
      <c r="CS25" s="13">
        <v>0</v>
      </c>
      <c r="CT25" s="13">
        <v>0</v>
      </c>
      <c r="CU25" s="21">
        <v>0</v>
      </c>
      <c r="CV25" s="21">
        <v>0</v>
      </c>
      <c r="CW25" s="13"/>
      <c r="CX25" s="20">
        <v>0.59540500000000041</v>
      </c>
      <c r="CY25" s="13">
        <v>2.9954050000000008</v>
      </c>
      <c r="CZ25" s="13">
        <v>0</v>
      </c>
      <c r="DA25" s="13">
        <v>6.5954050000000004</v>
      </c>
      <c r="DB25" s="13">
        <v>6.5954050000000004</v>
      </c>
      <c r="DC25" s="21">
        <v>5.5954050000000004</v>
      </c>
      <c r="DD25">
        <v>5.5954050000000004</v>
      </c>
    </row>
    <row r="26" spans="1:108" x14ac:dyDescent="0.2">
      <c r="A26" s="3"/>
      <c r="B26" s="3"/>
      <c r="C26" s="3"/>
      <c r="D26" s="6"/>
      <c r="E26" s="6"/>
      <c r="F26" s="4" t="s">
        <v>109</v>
      </c>
      <c r="G26" s="6" t="s">
        <v>40</v>
      </c>
      <c r="H26" s="10" t="s">
        <v>57</v>
      </c>
      <c r="I26" s="3"/>
      <c r="J26" s="14">
        <v>0</v>
      </c>
      <c r="K26" s="14">
        <v>0</v>
      </c>
      <c r="L26" s="14">
        <v>0</v>
      </c>
      <c r="M26" s="14">
        <v>0</v>
      </c>
      <c r="N26" s="14">
        <v>1</v>
      </c>
      <c r="O26" s="14">
        <v>0</v>
      </c>
      <c r="P26" s="14">
        <v>0</v>
      </c>
      <c r="Q26" s="14">
        <v>0</v>
      </c>
      <c r="R26" s="14">
        <v>0</v>
      </c>
      <c r="S26" s="14">
        <v>0</v>
      </c>
      <c r="T26" s="14">
        <v>0</v>
      </c>
      <c r="U26" s="14">
        <v>0</v>
      </c>
      <c r="V26" s="14">
        <v>0</v>
      </c>
      <c r="W26" s="14">
        <v>0</v>
      </c>
      <c r="X26" s="14">
        <v>0</v>
      </c>
      <c r="Y26" s="14">
        <v>0</v>
      </c>
      <c r="Z26" s="14">
        <v>0</v>
      </c>
      <c r="AA26" s="14">
        <v>0</v>
      </c>
      <c r="AB26" s="14">
        <v>0</v>
      </c>
      <c r="AC26" s="14">
        <v>0</v>
      </c>
      <c r="AD26" s="14">
        <v>0</v>
      </c>
      <c r="AE26" s="14">
        <v>0</v>
      </c>
      <c r="AF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D26" s="12">
        <v>0</v>
      </c>
      <c r="BE26" s="12">
        <v>0</v>
      </c>
      <c r="BF26" s="12">
        <v>1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  <c r="BU26" s="12">
        <v>0</v>
      </c>
      <c r="CE26" s="14">
        <v>0</v>
      </c>
      <c r="CF26" s="14">
        <v>1</v>
      </c>
      <c r="CG26" s="14">
        <v>0</v>
      </c>
      <c r="CI26" s="61">
        <v>0</v>
      </c>
      <c r="CO26" s="6"/>
      <c r="CP26" s="20">
        <v>0</v>
      </c>
      <c r="CQ26" s="13">
        <v>0</v>
      </c>
      <c r="CR26" s="13">
        <v>0</v>
      </c>
      <c r="CS26" s="13">
        <v>0</v>
      </c>
      <c r="CT26" s="13">
        <v>0</v>
      </c>
      <c r="CU26" s="21">
        <v>0</v>
      </c>
      <c r="CV26" s="21">
        <v>0</v>
      </c>
      <c r="CW26" s="13"/>
      <c r="CX26" s="20">
        <v>0</v>
      </c>
      <c r="CY26" s="13">
        <v>2</v>
      </c>
      <c r="CZ26" s="13">
        <v>0</v>
      </c>
      <c r="DA26" s="13">
        <v>5</v>
      </c>
      <c r="DB26" s="13">
        <v>5</v>
      </c>
      <c r="DC26" s="21">
        <v>5</v>
      </c>
      <c r="DD26">
        <v>5</v>
      </c>
    </row>
    <row r="27" spans="1:108" x14ac:dyDescent="0.2">
      <c r="A27" s="3"/>
      <c r="B27" s="3"/>
      <c r="C27" s="3"/>
      <c r="D27" s="6"/>
      <c r="E27" s="6"/>
      <c r="F27" s="4" t="s">
        <v>110</v>
      </c>
      <c r="G27" s="6" t="s">
        <v>41</v>
      </c>
      <c r="H27" s="10" t="s">
        <v>57</v>
      </c>
      <c r="I27" s="3"/>
      <c r="J27" s="14">
        <v>0</v>
      </c>
      <c r="K27" s="14">
        <v>0</v>
      </c>
      <c r="L27" s="14">
        <v>0</v>
      </c>
      <c r="M27" s="14">
        <v>0</v>
      </c>
      <c r="N27" s="14">
        <v>0</v>
      </c>
      <c r="O27" s="14">
        <v>1</v>
      </c>
      <c r="P27" s="14">
        <v>0</v>
      </c>
      <c r="Q27" s="14">
        <v>0</v>
      </c>
      <c r="R27" s="14">
        <v>0</v>
      </c>
      <c r="S27" s="14">
        <v>0</v>
      </c>
      <c r="T27" s="14">
        <v>0</v>
      </c>
      <c r="U27" s="14">
        <v>0</v>
      </c>
      <c r="V27" s="14">
        <v>0</v>
      </c>
      <c r="W27" s="14">
        <v>0</v>
      </c>
      <c r="X27" s="14">
        <v>0</v>
      </c>
      <c r="Y27" s="14">
        <v>0</v>
      </c>
      <c r="Z27" s="14">
        <v>0</v>
      </c>
      <c r="AA27" s="14">
        <v>0</v>
      </c>
      <c r="AB27" s="14">
        <v>0</v>
      </c>
      <c r="AC27" s="14">
        <v>0</v>
      </c>
      <c r="AD27" s="14">
        <v>0</v>
      </c>
      <c r="AE27" s="14">
        <v>0</v>
      </c>
      <c r="AF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D27" s="12">
        <v>0</v>
      </c>
      <c r="BE27" s="12">
        <v>0</v>
      </c>
      <c r="BF27" s="12">
        <v>1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  <c r="BU27" s="12">
        <v>0</v>
      </c>
      <c r="CE27" s="14">
        <v>0</v>
      </c>
      <c r="CF27" s="14">
        <v>0</v>
      </c>
      <c r="CG27" s="14">
        <v>0</v>
      </c>
      <c r="CI27" s="61">
        <v>0</v>
      </c>
      <c r="CO27" s="6"/>
      <c r="CP27" s="20">
        <v>0</v>
      </c>
      <c r="CQ27" s="13">
        <v>0</v>
      </c>
      <c r="CR27" s="13">
        <v>0</v>
      </c>
      <c r="CS27" s="13">
        <v>0</v>
      </c>
      <c r="CT27" s="13">
        <v>0</v>
      </c>
      <c r="CU27" s="21">
        <v>0</v>
      </c>
      <c r="CV27" s="21">
        <v>0</v>
      </c>
      <c r="CW27" s="13"/>
      <c r="CX27" s="20">
        <v>0</v>
      </c>
      <c r="CY27" s="13">
        <v>0</v>
      </c>
      <c r="CZ27" s="13">
        <v>0</v>
      </c>
      <c r="DA27" s="13">
        <v>0</v>
      </c>
      <c r="DB27" s="13">
        <v>0</v>
      </c>
      <c r="DC27" s="21">
        <v>0</v>
      </c>
      <c r="DD27">
        <v>0</v>
      </c>
    </row>
    <row r="28" spans="1:108" x14ac:dyDescent="0.2">
      <c r="A28" s="3"/>
      <c r="B28" s="3"/>
      <c r="C28" s="3"/>
      <c r="D28" s="6"/>
      <c r="E28" s="6"/>
      <c r="F28" s="4" t="s">
        <v>111</v>
      </c>
      <c r="G28" s="6" t="s">
        <v>29</v>
      </c>
      <c r="H28" s="10" t="s">
        <v>57</v>
      </c>
      <c r="I28" s="3"/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1</v>
      </c>
      <c r="Q28" s="14">
        <v>0</v>
      </c>
      <c r="R28" s="14">
        <v>0</v>
      </c>
      <c r="S28" s="14">
        <v>0</v>
      </c>
      <c r="T28" s="14">
        <v>0</v>
      </c>
      <c r="U28" s="14">
        <v>0</v>
      </c>
      <c r="V28" s="14">
        <v>0</v>
      </c>
      <c r="W28" s="14">
        <v>0</v>
      </c>
      <c r="X28" s="14">
        <v>0</v>
      </c>
      <c r="Y28" s="14">
        <v>0</v>
      </c>
      <c r="Z28" s="14">
        <v>0</v>
      </c>
      <c r="AA28" s="14">
        <v>0</v>
      </c>
      <c r="AB28" s="14">
        <v>0</v>
      </c>
      <c r="AC28" s="14">
        <v>0</v>
      </c>
      <c r="AD28" s="14">
        <v>0</v>
      </c>
      <c r="AE28" s="14">
        <v>0</v>
      </c>
      <c r="AF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D28" s="12">
        <v>0</v>
      </c>
      <c r="BE28" s="12">
        <v>0</v>
      </c>
      <c r="BF28" s="12">
        <v>0</v>
      </c>
      <c r="BG28" s="12">
        <v>1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  <c r="BU28" s="12">
        <v>0</v>
      </c>
      <c r="CE28" s="14">
        <v>0</v>
      </c>
      <c r="CF28" s="14">
        <v>1</v>
      </c>
      <c r="CG28" s="14">
        <v>0</v>
      </c>
      <c r="CI28" s="61">
        <v>0</v>
      </c>
      <c r="CO28" s="6"/>
      <c r="CP28" s="20">
        <v>0</v>
      </c>
      <c r="CQ28" s="13">
        <v>0</v>
      </c>
      <c r="CR28" s="13">
        <v>0</v>
      </c>
      <c r="CS28" s="13">
        <v>0</v>
      </c>
      <c r="CT28" s="13">
        <v>0</v>
      </c>
      <c r="CU28" s="21">
        <v>0</v>
      </c>
      <c r="CV28" s="21">
        <v>0</v>
      </c>
      <c r="CW28" s="13"/>
      <c r="CX28" s="20">
        <v>5</v>
      </c>
      <c r="CY28" s="13">
        <v>5</v>
      </c>
      <c r="CZ28" s="13">
        <v>5</v>
      </c>
      <c r="DA28" s="13">
        <v>4</v>
      </c>
      <c r="DB28" s="13">
        <v>0</v>
      </c>
      <c r="DC28" s="21">
        <v>4</v>
      </c>
      <c r="DD28">
        <v>0</v>
      </c>
    </row>
    <row r="29" spans="1:108" x14ac:dyDescent="0.2">
      <c r="A29" s="3"/>
      <c r="B29" s="3"/>
      <c r="C29" s="3"/>
      <c r="D29" s="6"/>
      <c r="E29" s="6"/>
      <c r="F29" s="4" t="s">
        <v>112</v>
      </c>
      <c r="G29" s="6" t="s">
        <v>133</v>
      </c>
      <c r="H29" s="10" t="s">
        <v>57</v>
      </c>
      <c r="I29" s="3"/>
      <c r="J29" s="14">
        <v>0</v>
      </c>
      <c r="K29" s="14">
        <v>0</v>
      </c>
      <c r="L29" s="14">
        <v>0</v>
      </c>
      <c r="M29" s="14">
        <v>0</v>
      </c>
      <c r="N29" s="14">
        <v>0</v>
      </c>
      <c r="O29" s="14">
        <v>0</v>
      </c>
      <c r="P29" s="14">
        <v>0</v>
      </c>
      <c r="Q29" s="14">
        <v>1</v>
      </c>
      <c r="R29" s="14">
        <v>0</v>
      </c>
      <c r="S29" s="14">
        <v>0</v>
      </c>
      <c r="T29" s="14">
        <v>0</v>
      </c>
      <c r="U29" s="14">
        <v>0</v>
      </c>
      <c r="V29" s="14">
        <v>0</v>
      </c>
      <c r="W29" s="14">
        <v>0</v>
      </c>
      <c r="X29" s="14">
        <v>0</v>
      </c>
      <c r="Y29" s="14">
        <v>0</v>
      </c>
      <c r="Z29" s="14">
        <v>0</v>
      </c>
      <c r="AA29" s="14">
        <v>0</v>
      </c>
      <c r="AB29" s="14">
        <v>0</v>
      </c>
      <c r="AC29" s="14">
        <v>0</v>
      </c>
      <c r="AD29" s="14">
        <v>0</v>
      </c>
      <c r="AE29" s="14">
        <v>0</v>
      </c>
      <c r="AF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  <c r="BU29" s="12">
        <v>1</v>
      </c>
      <c r="CE29" s="14">
        <v>0</v>
      </c>
      <c r="CF29" s="14">
        <v>1</v>
      </c>
      <c r="CG29" s="14">
        <v>0</v>
      </c>
      <c r="CI29" s="61">
        <v>0</v>
      </c>
      <c r="CO29" s="6"/>
      <c r="CP29" s="20">
        <v>0</v>
      </c>
      <c r="CQ29" s="13">
        <v>0</v>
      </c>
      <c r="CR29" s="13">
        <v>0</v>
      </c>
      <c r="CS29" s="13">
        <v>0</v>
      </c>
      <c r="CT29" s="13">
        <v>0</v>
      </c>
      <c r="CU29" s="21">
        <v>0</v>
      </c>
      <c r="CV29" s="21">
        <v>0</v>
      </c>
      <c r="CW29" s="13"/>
      <c r="CX29" s="20">
        <v>0</v>
      </c>
      <c r="CY29" s="13">
        <v>0</v>
      </c>
      <c r="CZ29" s="13">
        <v>0</v>
      </c>
      <c r="DA29" s="13">
        <v>0</v>
      </c>
      <c r="DB29" s="13">
        <v>0</v>
      </c>
      <c r="DC29" s="21">
        <v>0</v>
      </c>
      <c r="DD29">
        <v>0</v>
      </c>
    </row>
    <row r="30" spans="1:108" x14ac:dyDescent="0.2">
      <c r="A30" s="3"/>
      <c r="B30" s="3"/>
      <c r="C30" s="3"/>
      <c r="D30" s="6"/>
      <c r="E30" s="6"/>
      <c r="F30" s="4" t="s">
        <v>185</v>
      </c>
      <c r="G30" s="6" t="s">
        <v>30</v>
      </c>
      <c r="H30" s="10" t="s">
        <v>57</v>
      </c>
      <c r="I30" s="3"/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1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14">
        <v>0</v>
      </c>
      <c r="Z30" s="14">
        <v>0</v>
      </c>
      <c r="AA30" s="14">
        <v>0</v>
      </c>
      <c r="AB30" s="14">
        <v>0</v>
      </c>
      <c r="AC30" s="14">
        <v>0</v>
      </c>
      <c r="AD30" s="14">
        <v>0</v>
      </c>
      <c r="AE30" s="14">
        <v>0</v>
      </c>
      <c r="AF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D30" s="12">
        <v>0</v>
      </c>
      <c r="BE30" s="12">
        <v>0</v>
      </c>
      <c r="BF30" s="12">
        <v>0</v>
      </c>
      <c r="BG30" s="12">
        <v>0</v>
      </c>
      <c r="BH30" s="12">
        <v>1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  <c r="BU30" s="12">
        <v>0</v>
      </c>
      <c r="CE30" s="14">
        <v>0</v>
      </c>
      <c r="CF30" s="14">
        <v>0</v>
      </c>
      <c r="CG30" s="14">
        <v>0</v>
      </c>
      <c r="CI30" s="61">
        <v>0</v>
      </c>
      <c r="CO30" s="6"/>
      <c r="CP30" s="20">
        <v>0</v>
      </c>
      <c r="CQ30" s="13">
        <v>0</v>
      </c>
      <c r="CR30" s="13">
        <v>0</v>
      </c>
      <c r="CS30" s="13">
        <v>0</v>
      </c>
      <c r="CT30" s="13">
        <v>0</v>
      </c>
      <c r="CU30" s="21">
        <v>0</v>
      </c>
      <c r="CV30" s="21">
        <v>0</v>
      </c>
      <c r="CW30" s="13"/>
      <c r="CX30" s="20">
        <v>1.5</v>
      </c>
      <c r="CY30" s="13">
        <v>1</v>
      </c>
      <c r="CZ30" s="13">
        <v>0</v>
      </c>
      <c r="DA30" s="13">
        <v>1.5</v>
      </c>
      <c r="DB30" s="13">
        <v>1</v>
      </c>
      <c r="DC30" s="21">
        <v>0</v>
      </c>
      <c r="DD30">
        <v>0</v>
      </c>
    </row>
    <row r="31" spans="1:108" x14ac:dyDescent="0.2">
      <c r="A31" s="3"/>
      <c r="B31" s="3"/>
      <c r="C31" s="3"/>
      <c r="D31" s="6"/>
      <c r="E31" s="6"/>
      <c r="F31" s="4" t="s">
        <v>113</v>
      </c>
      <c r="G31" s="6" t="s">
        <v>31</v>
      </c>
      <c r="H31" s="10" t="s">
        <v>57</v>
      </c>
      <c r="I31" s="3"/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1</v>
      </c>
      <c r="T31" s="14">
        <v>0</v>
      </c>
      <c r="U31" s="14">
        <v>0</v>
      </c>
      <c r="V31" s="14">
        <v>0</v>
      </c>
      <c r="W31" s="14">
        <v>0</v>
      </c>
      <c r="X31" s="14">
        <v>0</v>
      </c>
      <c r="Y31" s="14">
        <v>0</v>
      </c>
      <c r="Z31" s="14">
        <v>0</v>
      </c>
      <c r="AA31" s="14">
        <v>0</v>
      </c>
      <c r="AB31" s="14">
        <v>0</v>
      </c>
      <c r="AC31" s="14">
        <v>0</v>
      </c>
      <c r="AD31" s="14">
        <v>0</v>
      </c>
      <c r="AE31" s="14">
        <v>0</v>
      </c>
      <c r="AF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1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  <c r="BU31" s="12">
        <v>0</v>
      </c>
      <c r="CE31" s="14">
        <v>0</v>
      </c>
      <c r="CF31" s="14">
        <v>0</v>
      </c>
      <c r="CG31" s="14">
        <v>0</v>
      </c>
      <c r="CI31" s="61">
        <v>0</v>
      </c>
      <c r="CO31" s="6"/>
      <c r="CP31" s="20">
        <v>0</v>
      </c>
      <c r="CQ31" s="13">
        <v>0</v>
      </c>
      <c r="CR31" s="13">
        <v>0</v>
      </c>
      <c r="CS31" s="13">
        <v>0</v>
      </c>
      <c r="CT31" s="13">
        <v>0</v>
      </c>
      <c r="CU31" s="21">
        <v>0</v>
      </c>
      <c r="CV31" s="21">
        <v>0</v>
      </c>
      <c r="CW31" s="13"/>
      <c r="CX31" s="20">
        <v>9990.4722222</v>
      </c>
      <c r="CY31" s="13">
        <v>9992.3888889000009</v>
      </c>
      <c r="CZ31" s="13">
        <v>9987.5606609999995</v>
      </c>
      <c r="DA31" s="13">
        <v>9997.1388889000009</v>
      </c>
      <c r="DB31" s="13">
        <v>9996.3888889000009</v>
      </c>
      <c r="DC31" s="21">
        <v>9993.7777778</v>
      </c>
      <c r="DD31">
        <v>9993.7777778</v>
      </c>
    </row>
    <row r="32" spans="1:108" x14ac:dyDescent="0.2">
      <c r="A32" s="3"/>
      <c r="B32" s="3"/>
      <c r="C32" s="3"/>
      <c r="D32" s="6"/>
      <c r="E32" s="6"/>
      <c r="F32" s="4" t="s">
        <v>114</v>
      </c>
      <c r="G32" s="6" t="s">
        <v>32</v>
      </c>
      <c r="H32" s="10" t="s">
        <v>57</v>
      </c>
      <c r="I32" s="3"/>
      <c r="J32" s="14">
        <v>0</v>
      </c>
      <c r="K32" s="14">
        <v>0</v>
      </c>
      <c r="L32" s="14">
        <v>0</v>
      </c>
      <c r="M32" s="14">
        <v>0</v>
      </c>
      <c r="N32" s="14">
        <v>0</v>
      </c>
      <c r="O32" s="14">
        <v>0</v>
      </c>
      <c r="P32" s="14">
        <v>0</v>
      </c>
      <c r="Q32" s="14">
        <v>0</v>
      </c>
      <c r="R32" s="14">
        <v>0</v>
      </c>
      <c r="S32" s="14">
        <v>0</v>
      </c>
      <c r="T32" s="14">
        <v>1</v>
      </c>
      <c r="U32" s="14">
        <v>0</v>
      </c>
      <c r="V32" s="14">
        <v>0</v>
      </c>
      <c r="W32" s="14">
        <v>0</v>
      </c>
      <c r="X32" s="14">
        <v>0</v>
      </c>
      <c r="Y32" s="14">
        <v>0</v>
      </c>
      <c r="Z32" s="14">
        <v>0</v>
      </c>
      <c r="AA32" s="14">
        <v>0</v>
      </c>
      <c r="AB32" s="14">
        <v>0</v>
      </c>
      <c r="AC32" s="14">
        <v>0</v>
      </c>
      <c r="AD32" s="14">
        <v>0</v>
      </c>
      <c r="AE32" s="14">
        <v>0</v>
      </c>
      <c r="AF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1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  <c r="BU32" s="12">
        <v>0</v>
      </c>
      <c r="CE32" s="14">
        <v>0</v>
      </c>
      <c r="CF32" s="14">
        <v>0</v>
      </c>
      <c r="CG32" s="14">
        <v>0</v>
      </c>
      <c r="CI32" s="61">
        <v>0</v>
      </c>
      <c r="CO32" s="6"/>
      <c r="CP32" s="20">
        <v>0</v>
      </c>
      <c r="CQ32" s="13">
        <v>0</v>
      </c>
      <c r="CR32" s="13">
        <v>0</v>
      </c>
      <c r="CS32" s="13">
        <v>0</v>
      </c>
      <c r="CT32" s="13">
        <v>0</v>
      </c>
      <c r="CU32" s="21">
        <v>0</v>
      </c>
      <c r="CV32" s="21">
        <v>0</v>
      </c>
      <c r="CW32" s="13"/>
      <c r="CX32" s="30">
        <v>0</v>
      </c>
      <c r="CY32">
        <v>0</v>
      </c>
      <c r="CZ32">
        <v>0</v>
      </c>
      <c r="DA32">
        <v>0</v>
      </c>
      <c r="DB32">
        <v>0</v>
      </c>
      <c r="DC32" s="31">
        <v>0.33331999999999962</v>
      </c>
      <c r="DD32">
        <v>0</v>
      </c>
    </row>
    <row r="33" spans="1:108" x14ac:dyDescent="0.2">
      <c r="A33" s="3"/>
      <c r="B33" s="3"/>
      <c r="C33" s="3"/>
      <c r="D33" s="6"/>
      <c r="E33" s="6"/>
      <c r="F33" s="4" t="s">
        <v>115</v>
      </c>
      <c r="G33" s="6" t="s">
        <v>33</v>
      </c>
      <c r="H33" s="10" t="s">
        <v>57</v>
      </c>
      <c r="I33" s="3"/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1</v>
      </c>
      <c r="V33" s="14">
        <v>0</v>
      </c>
      <c r="W33" s="14">
        <v>0</v>
      </c>
      <c r="X33" s="14">
        <v>0</v>
      </c>
      <c r="Y33" s="14">
        <v>0</v>
      </c>
      <c r="Z33" s="14">
        <v>0</v>
      </c>
      <c r="AA33" s="14">
        <v>0</v>
      </c>
      <c r="AB33" s="14">
        <v>0</v>
      </c>
      <c r="AC33" s="14">
        <v>0</v>
      </c>
      <c r="AD33" s="14">
        <v>0</v>
      </c>
      <c r="AE33" s="14">
        <v>0</v>
      </c>
      <c r="AF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1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  <c r="BU33" s="12">
        <v>0</v>
      </c>
      <c r="CE33" s="14">
        <v>0</v>
      </c>
      <c r="CF33" s="14">
        <v>0</v>
      </c>
      <c r="CG33" s="14">
        <v>0</v>
      </c>
      <c r="CI33" s="61">
        <v>0</v>
      </c>
      <c r="CO33" s="6"/>
      <c r="CW33" s="13"/>
      <c r="CX33" s="30">
        <v>22</v>
      </c>
      <c r="CY33">
        <v>22</v>
      </c>
      <c r="CZ33">
        <v>22</v>
      </c>
      <c r="DA33">
        <v>22</v>
      </c>
      <c r="DB33">
        <v>22</v>
      </c>
      <c r="DC33" s="31">
        <v>22</v>
      </c>
      <c r="DD33">
        <v>0</v>
      </c>
    </row>
    <row r="34" spans="1:108" x14ac:dyDescent="0.2">
      <c r="A34" s="3"/>
      <c r="B34" s="3"/>
      <c r="C34" s="3"/>
      <c r="D34" s="6"/>
      <c r="E34" s="6"/>
      <c r="F34" s="4" t="s">
        <v>116</v>
      </c>
      <c r="G34" s="6" t="s">
        <v>34</v>
      </c>
      <c r="H34" s="10" t="s">
        <v>57</v>
      </c>
      <c r="I34" s="3"/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1</v>
      </c>
      <c r="W34" s="14">
        <v>0</v>
      </c>
      <c r="X34" s="14">
        <v>0</v>
      </c>
      <c r="Y34" s="14">
        <v>0</v>
      </c>
      <c r="Z34" s="14">
        <v>0</v>
      </c>
      <c r="AA34" s="14">
        <v>0</v>
      </c>
      <c r="AB34" s="14">
        <v>0</v>
      </c>
      <c r="AC34" s="14">
        <v>0</v>
      </c>
      <c r="AD34" s="14">
        <v>0</v>
      </c>
      <c r="AE34" s="14">
        <v>0</v>
      </c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1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  <c r="BU34" s="12">
        <v>0</v>
      </c>
      <c r="CE34" s="14">
        <v>0</v>
      </c>
      <c r="CF34" s="14">
        <v>0</v>
      </c>
      <c r="CG34" s="14">
        <v>0</v>
      </c>
      <c r="CI34" s="61">
        <v>0</v>
      </c>
      <c r="CO34" s="6"/>
      <c r="CW34" s="13"/>
      <c r="CX34" s="30">
        <v>485</v>
      </c>
      <c r="CY34">
        <v>500</v>
      </c>
      <c r="CZ34">
        <v>488</v>
      </c>
      <c r="DA34">
        <v>483</v>
      </c>
      <c r="DB34">
        <v>483</v>
      </c>
      <c r="DC34" s="31">
        <v>493.33332000000001</v>
      </c>
      <c r="DD34">
        <v>0</v>
      </c>
    </row>
    <row r="35" spans="1:108" x14ac:dyDescent="0.2">
      <c r="A35" s="3"/>
      <c r="B35" s="3"/>
      <c r="C35" s="3"/>
      <c r="D35" s="6"/>
      <c r="E35" s="6"/>
      <c r="F35" s="4" t="s">
        <v>132</v>
      </c>
      <c r="G35" s="6" t="s">
        <v>35</v>
      </c>
      <c r="H35" s="10" t="s">
        <v>57</v>
      </c>
      <c r="I35" s="3"/>
      <c r="J35" s="14">
        <v>0</v>
      </c>
      <c r="K35" s="14">
        <v>0</v>
      </c>
      <c r="L35" s="14">
        <v>0</v>
      </c>
      <c r="M35" s="14">
        <v>0</v>
      </c>
      <c r="N35" s="14">
        <v>0</v>
      </c>
      <c r="O35" s="14">
        <v>0</v>
      </c>
      <c r="P35" s="14">
        <v>0</v>
      </c>
      <c r="Q35" s="14">
        <v>0</v>
      </c>
      <c r="R35" s="14">
        <v>0</v>
      </c>
      <c r="S35" s="14">
        <v>0</v>
      </c>
      <c r="T35" s="14">
        <v>0</v>
      </c>
      <c r="U35" s="14">
        <v>0</v>
      </c>
      <c r="V35" s="14">
        <v>0</v>
      </c>
      <c r="W35" s="14">
        <v>1</v>
      </c>
      <c r="X35" s="14">
        <v>0</v>
      </c>
      <c r="Y35" s="14">
        <v>0</v>
      </c>
      <c r="Z35" s="14">
        <v>0</v>
      </c>
      <c r="AA35" s="14">
        <v>0</v>
      </c>
      <c r="AB35" s="14">
        <v>0</v>
      </c>
      <c r="AC35" s="14">
        <v>0</v>
      </c>
      <c r="AD35" s="14">
        <v>0</v>
      </c>
      <c r="AE35" s="14">
        <v>0</v>
      </c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1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  <c r="BU35" s="12">
        <v>0</v>
      </c>
      <c r="CE35" s="14">
        <v>0</v>
      </c>
      <c r="CF35" s="14">
        <v>0</v>
      </c>
      <c r="CG35" s="14">
        <v>0</v>
      </c>
      <c r="CI35" s="61">
        <v>0</v>
      </c>
      <c r="CO35" s="6"/>
      <c r="CW35" s="13"/>
      <c r="CX35" s="20">
        <v>50</v>
      </c>
      <c r="CY35" s="13">
        <v>150</v>
      </c>
      <c r="CZ35" s="13">
        <v>70</v>
      </c>
      <c r="DA35" s="13">
        <v>50</v>
      </c>
      <c r="DB35" s="13">
        <v>50</v>
      </c>
      <c r="DC35" s="21">
        <v>105.55546699999999</v>
      </c>
      <c r="DD35">
        <v>0</v>
      </c>
    </row>
    <row r="36" spans="1:108" x14ac:dyDescent="0.2">
      <c r="A36" s="3"/>
      <c r="B36" s="3"/>
      <c r="C36" s="3"/>
      <c r="D36" s="6"/>
      <c r="E36" s="6"/>
      <c r="F36" s="4" t="s">
        <v>143</v>
      </c>
      <c r="G36" s="6" t="s">
        <v>177</v>
      </c>
      <c r="H36" s="10" t="s">
        <v>57</v>
      </c>
      <c r="I36" s="3"/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0</v>
      </c>
      <c r="U36" s="14">
        <v>0</v>
      </c>
      <c r="V36" s="14">
        <v>0</v>
      </c>
      <c r="W36" s="14">
        <v>0</v>
      </c>
      <c r="X36" s="14">
        <v>1</v>
      </c>
      <c r="Y36" s="14">
        <v>0</v>
      </c>
      <c r="Z36" s="14">
        <v>0</v>
      </c>
      <c r="AA36" s="14">
        <v>0</v>
      </c>
      <c r="AB36" s="14">
        <v>0</v>
      </c>
      <c r="AC36" s="14">
        <v>0</v>
      </c>
      <c r="AD36" s="14">
        <v>0</v>
      </c>
      <c r="AE36" s="14">
        <v>0</v>
      </c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1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  <c r="BU36" s="12">
        <v>0</v>
      </c>
      <c r="CE36" s="14">
        <v>0</v>
      </c>
      <c r="CF36" s="14">
        <v>0</v>
      </c>
      <c r="CG36" s="14">
        <v>-1</v>
      </c>
      <c r="CI36" s="61">
        <v>-1</v>
      </c>
      <c r="CO36" s="13"/>
      <c r="CW36" s="13"/>
      <c r="CX36" s="20">
        <v>200</v>
      </c>
      <c r="CY36" s="13">
        <v>200</v>
      </c>
      <c r="CZ36" s="13">
        <v>180</v>
      </c>
      <c r="DA36" s="13">
        <v>190</v>
      </c>
      <c r="DB36" s="13">
        <v>190</v>
      </c>
      <c r="DC36" s="21">
        <v>184.44453300000001</v>
      </c>
      <c r="DD36">
        <v>0</v>
      </c>
    </row>
    <row r="37" spans="1:108" x14ac:dyDescent="0.2">
      <c r="A37" s="3"/>
      <c r="B37" s="3"/>
      <c r="C37" s="3"/>
      <c r="D37" s="6"/>
      <c r="E37" s="6"/>
      <c r="F37" s="4" t="s">
        <v>170</v>
      </c>
      <c r="G37" s="6" t="s">
        <v>178</v>
      </c>
      <c r="H37" s="10" t="s">
        <v>57</v>
      </c>
      <c r="I37" s="3"/>
      <c r="J37" s="14">
        <v>0</v>
      </c>
      <c r="K37" s="14">
        <v>0</v>
      </c>
      <c r="L37" s="14">
        <v>0</v>
      </c>
      <c r="M37" s="14">
        <v>0</v>
      </c>
      <c r="N37" s="14">
        <v>0</v>
      </c>
      <c r="O37" s="14">
        <v>0</v>
      </c>
      <c r="P37" s="14">
        <v>0</v>
      </c>
      <c r="Q37" s="14">
        <v>0</v>
      </c>
      <c r="R37" s="14">
        <v>0</v>
      </c>
      <c r="S37" s="14">
        <v>0</v>
      </c>
      <c r="T37" s="14">
        <v>0</v>
      </c>
      <c r="U37" s="14">
        <v>0</v>
      </c>
      <c r="V37" s="14">
        <v>0</v>
      </c>
      <c r="W37" s="14">
        <v>0</v>
      </c>
      <c r="X37" s="14">
        <v>0</v>
      </c>
      <c r="Y37" s="14">
        <v>1</v>
      </c>
      <c r="Z37" s="14">
        <v>0</v>
      </c>
      <c r="AA37" s="14">
        <v>0</v>
      </c>
      <c r="AB37" s="14">
        <v>0</v>
      </c>
      <c r="AC37" s="14">
        <v>0</v>
      </c>
      <c r="AD37" s="14">
        <v>0</v>
      </c>
      <c r="AE37" s="14">
        <v>0</v>
      </c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1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  <c r="BU37" s="12">
        <v>0</v>
      </c>
      <c r="CE37" s="14">
        <v>0</v>
      </c>
      <c r="CF37" s="14">
        <v>0</v>
      </c>
      <c r="CG37" s="14">
        <v>0</v>
      </c>
      <c r="CI37" s="61">
        <v>-1</v>
      </c>
      <c r="CO37" s="13"/>
      <c r="CW37" s="13"/>
      <c r="CX37" s="22">
        <v>99999</v>
      </c>
      <c r="CY37" s="23">
        <v>99999</v>
      </c>
      <c r="CZ37" s="23">
        <v>99998.6</v>
      </c>
      <c r="DA37" s="23">
        <v>99998.8</v>
      </c>
      <c r="DB37" s="23">
        <v>99998.8</v>
      </c>
      <c r="DC37" s="24">
        <v>99998.688890670004</v>
      </c>
      <c r="DD37">
        <v>0</v>
      </c>
    </row>
    <row r="38" spans="1:108" x14ac:dyDescent="0.2">
      <c r="A38" s="3"/>
      <c r="B38" s="3"/>
      <c r="C38" s="3"/>
      <c r="D38" s="6"/>
      <c r="E38" s="6"/>
      <c r="F38" s="4" t="s">
        <v>171</v>
      </c>
      <c r="G38" s="6" t="s">
        <v>179</v>
      </c>
      <c r="H38" s="10" t="s">
        <v>57</v>
      </c>
      <c r="I38" s="3"/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14">
        <v>0</v>
      </c>
      <c r="Z38" s="14">
        <v>1</v>
      </c>
      <c r="AA38" s="14">
        <v>0</v>
      </c>
      <c r="AB38" s="14">
        <v>0</v>
      </c>
      <c r="AC38" s="14">
        <v>0</v>
      </c>
      <c r="AD38" s="14">
        <v>0</v>
      </c>
      <c r="AE38" s="14">
        <v>0</v>
      </c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1</v>
      </c>
      <c r="BQ38" s="12">
        <v>0</v>
      </c>
      <c r="BR38" s="12">
        <v>0</v>
      </c>
      <c r="BS38" s="12">
        <v>0</v>
      </c>
      <c r="BT38" s="12">
        <v>0</v>
      </c>
      <c r="BU38" s="12">
        <v>0</v>
      </c>
      <c r="CE38" s="14">
        <v>0</v>
      </c>
      <c r="CF38" s="14">
        <v>0</v>
      </c>
      <c r="CG38" s="14">
        <v>0</v>
      </c>
      <c r="CI38" s="61">
        <v>1</v>
      </c>
      <c r="CO38" s="13"/>
      <c r="CW38" s="13"/>
      <c r="CX38" s="13"/>
      <c r="CY38" s="13"/>
      <c r="CZ38" s="13"/>
      <c r="DA38" s="13"/>
      <c r="DB38" s="13"/>
      <c r="DC38" s="13"/>
    </row>
    <row r="39" spans="1:108" x14ac:dyDescent="0.2">
      <c r="A39" s="3"/>
      <c r="B39" s="3"/>
      <c r="C39" s="3"/>
      <c r="D39" s="6"/>
      <c r="E39" s="6"/>
      <c r="F39" s="4" t="s">
        <v>172</v>
      </c>
      <c r="G39" s="6" t="s">
        <v>180</v>
      </c>
      <c r="H39" s="10" t="s">
        <v>153</v>
      </c>
      <c r="I39" s="3"/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  <c r="U39" s="14">
        <v>0</v>
      </c>
      <c r="V39" s="14">
        <v>0</v>
      </c>
      <c r="W39" s="14">
        <v>0</v>
      </c>
      <c r="X39" s="14">
        <v>0</v>
      </c>
      <c r="Y39" s="14">
        <v>0</v>
      </c>
      <c r="Z39" s="14">
        <v>0</v>
      </c>
      <c r="AA39" s="14">
        <v>1</v>
      </c>
      <c r="AB39" s="14">
        <v>0</v>
      </c>
      <c r="AC39" s="14">
        <v>0</v>
      </c>
      <c r="AD39" s="14">
        <v>0</v>
      </c>
      <c r="AE39" s="14">
        <v>0</v>
      </c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1</v>
      </c>
      <c r="BR39" s="12">
        <v>0</v>
      </c>
      <c r="BS39" s="12">
        <v>0</v>
      </c>
      <c r="BT39" s="12">
        <v>0</v>
      </c>
      <c r="BU39" s="12">
        <v>0</v>
      </c>
      <c r="CE39" s="14">
        <v>0</v>
      </c>
      <c r="CF39" s="14">
        <v>0</v>
      </c>
      <c r="CG39" s="14">
        <v>0</v>
      </c>
      <c r="CI39" s="61">
        <v>0</v>
      </c>
      <c r="CO39" s="13"/>
      <c r="CW39" s="13"/>
      <c r="CX39" s="13"/>
      <c r="CY39" s="13"/>
      <c r="CZ39" s="13"/>
      <c r="DA39" s="13"/>
      <c r="DB39" s="13"/>
      <c r="DC39" s="13"/>
    </row>
    <row r="40" spans="1:108" x14ac:dyDescent="0.2">
      <c r="A40" s="3"/>
      <c r="B40" s="3"/>
      <c r="C40" s="3"/>
      <c r="D40" s="3"/>
      <c r="E40" s="6"/>
      <c r="F40" s="4" t="s">
        <v>173</v>
      </c>
      <c r="G40" s="6" t="s">
        <v>181</v>
      </c>
      <c r="H40" s="10" t="s">
        <v>153</v>
      </c>
      <c r="I40" s="3"/>
      <c r="J40" s="14">
        <v>0</v>
      </c>
      <c r="K40" s="14">
        <v>0</v>
      </c>
      <c r="L40" s="14">
        <v>0</v>
      </c>
      <c r="M40" s="14">
        <v>0</v>
      </c>
      <c r="N40" s="14">
        <v>0</v>
      </c>
      <c r="O40" s="14">
        <v>0</v>
      </c>
      <c r="P40" s="14">
        <v>0</v>
      </c>
      <c r="Q40" s="14">
        <v>0</v>
      </c>
      <c r="R40" s="14">
        <v>0</v>
      </c>
      <c r="S40" s="14">
        <v>0</v>
      </c>
      <c r="T40" s="14">
        <v>0</v>
      </c>
      <c r="U40" s="14">
        <v>0</v>
      </c>
      <c r="V40" s="14">
        <v>0</v>
      </c>
      <c r="W40" s="14">
        <v>0</v>
      </c>
      <c r="X40" s="14">
        <v>0</v>
      </c>
      <c r="Y40" s="14">
        <v>0</v>
      </c>
      <c r="Z40" s="14">
        <v>0</v>
      </c>
      <c r="AA40" s="14">
        <v>0</v>
      </c>
      <c r="AB40" s="14">
        <v>1</v>
      </c>
      <c r="AC40" s="14">
        <v>0</v>
      </c>
      <c r="AD40" s="14">
        <v>0</v>
      </c>
      <c r="AE40" s="14">
        <v>0</v>
      </c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1</v>
      </c>
      <c r="BS40" s="12">
        <v>0</v>
      </c>
      <c r="BT40" s="12">
        <v>0</v>
      </c>
      <c r="BU40" s="12">
        <v>0</v>
      </c>
      <c r="CE40" s="14">
        <v>0</v>
      </c>
      <c r="CF40" s="14">
        <v>0</v>
      </c>
      <c r="CG40" s="14">
        <v>0</v>
      </c>
      <c r="CI40" s="61">
        <v>0</v>
      </c>
      <c r="CO40" s="13"/>
      <c r="CW40" s="13"/>
      <c r="CX40" s="13" t="s">
        <v>214</v>
      </c>
      <c r="CY40" s="13"/>
      <c r="CZ40" s="13"/>
      <c r="DA40" s="13"/>
      <c r="DB40" s="13"/>
      <c r="DC40" s="13"/>
    </row>
    <row r="41" spans="1:108" x14ac:dyDescent="0.2">
      <c r="A41" s="3"/>
      <c r="B41" s="3"/>
      <c r="C41" s="3"/>
      <c r="D41" s="3"/>
      <c r="E41" s="6"/>
      <c r="F41" s="4" t="s">
        <v>174</v>
      </c>
      <c r="G41" s="6" t="s">
        <v>182</v>
      </c>
      <c r="H41" s="10" t="s">
        <v>153</v>
      </c>
      <c r="I41" s="3"/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14">
        <v>0</v>
      </c>
      <c r="Z41" s="14">
        <v>0</v>
      </c>
      <c r="AA41" s="14">
        <v>0</v>
      </c>
      <c r="AB41" s="14">
        <v>0</v>
      </c>
      <c r="AC41" s="14">
        <v>1</v>
      </c>
      <c r="AD41" s="14">
        <v>0</v>
      </c>
      <c r="AE41" s="14">
        <v>0</v>
      </c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1</v>
      </c>
      <c r="BR41" s="12">
        <v>0</v>
      </c>
      <c r="BS41" s="12">
        <v>0</v>
      </c>
      <c r="BT41" s="12">
        <v>0</v>
      </c>
      <c r="BU41" s="12">
        <v>0</v>
      </c>
      <c r="CE41" s="14">
        <v>0</v>
      </c>
      <c r="CF41" s="14">
        <v>0</v>
      </c>
      <c r="CG41" s="14">
        <v>0</v>
      </c>
      <c r="CI41" s="61">
        <v>0</v>
      </c>
      <c r="CO41" s="13"/>
      <c r="CW41" s="13"/>
      <c r="CX41" s="13" cm="1">
        <f t="array" ref="CX41:DA41">BO89:BR89</f>
        <v>0</v>
      </c>
      <c r="CY41" s="13">
        <v>0</v>
      </c>
      <c r="CZ41" s="13">
        <v>0</v>
      </c>
      <c r="DA41" s="13">
        <v>0</v>
      </c>
      <c r="DB41" s="13"/>
      <c r="DC41" s="13"/>
    </row>
    <row r="42" spans="1:108" x14ac:dyDescent="0.2">
      <c r="A42" s="3"/>
      <c r="B42" s="3"/>
      <c r="C42" s="3"/>
      <c r="D42" s="3"/>
      <c r="E42" s="3"/>
      <c r="F42" s="4" t="s">
        <v>175</v>
      </c>
      <c r="G42" s="6" t="s">
        <v>183</v>
      </c>
      <c r="H42" s="10" t="s">
        <v>153</v>
      </c>
      <c r="I42" s="3"/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0</v>
      </c>
      <c r="Q42" s="14">
        <v>0</v>
      </c>
      <c r="R42" s="14">
        <v>0</v>
      </c>
      <c r="S42" s="14">
        <v>0</v>
      </c>
      <c r="T42" s="14">
        <v>0</v>
      </c>
      <c r="U42" s="14">
        <v>0</v>
      </c>
      <c r="V42" s="14">
        <v>0</v>
      </c>
      <c r="W42" s="14">
        <v>0</v>
      </c>
      <c r="X42" s="14">
        <v>0</v>
      </c>
      <c r="Y42" s="14">
        <v>0</v>
      </c>
      <c r="Z42" s="14">
        <v>0</v>
      </c>
      <c r="AA42" s="14">
        <v>0</v>
      </c>
      <c r="AB42" s="14">
        <v>0</v>
      </c>
      <c r="AC42" s="14">
        <v>0</v>
      </c>
      <c r="AD42" s="14">
        <v>1</v>
      </c>
      <c r="AE42" s="14">
        <v>0</v>
      </c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1</v>
      </c>
      <c r="BS42" s="12">
        <v>0</v>
      </c>
      <c r="BT42" s="12">
        <v>0</v>
      </c>
      <c r="BU42" s="12">
        <v>0</v>
      </c>
      <c r="CE42" s="14">
        <v>0</v>
      </c>
      <c r="CF42" s="14">
        <v>0</v>
      </c>
      <c r="CG42" s="14">
        <v>0</v>
      </c>
      <c r="CI42" s="61">
        <v>0</v>
      </c>
      <c r="CW42" s="39"/>
      <c r="CX42" s="39"/>
      <c r="CY42" s="5"/>
      <c r="CZ42" s="5"/>
      <c r="DA42" s="5"/>
      <c r="DB42" s="5"/>
      <c r="DC42" s="5"/>
    </row>
    <row r="43" spans="1:108" x14ac:dyDescent="0.2">
      <c r="A43" s="3"/>
      <c r="B43" s="3"/>
      <c r="C43" s="3"/>
      <c r="D43" s="3"/>
      <c r="E43" s="3"/>
      <c r="F43" s="4" t="s">
        <v>176</v>
      </c>
      <c r="G43" s="6" t="s">
        <v>184</v>
      </c>
      <c r="H43" s="10" t="s">
        <v>157</v>
      </c>
      <c r="I43" s="3"/>
      <c r="J43" s="14">
        <v>0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  <c r="Q43" s="14">
        <v>0</v>
      </c>
      <c r="R43" s="14">
        <v>0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14">
        <v>0</v>
      </c>
      <c r="Z43" s="14">
        <v>0</v>
      </c>
      <c r="AA43" s="14">
        <v>0</v>
      </c>
      <c r="AB43" s="14">
        <v>0</v>
      </c>
      <c r="AC43" s="14">
        <v>0</v>
      </c>
      <c r="AD43" s="14">
        <v>0</v>
      </c>
      <c r="AE43" s="14">
        <v>1</v>
      </c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1</v>
      </c>
      <c r="BT43" s="12">
        <v>0</v>
      </c>
      <c r="BU43" s="12">
        <v>0</v>
      </c>
      <c r="CE43" s="14">
        <v>0</v>
      </c>
      <c r="CF43" s="14">
        <v>0</v>
      </c>
      <c r="CG43" s="14">
        <v>0</v>
      </c>
      <c r="CI43" s="61">
        <v>0</v>
      </c>
      <c r="CW43" s="13"/>
      <c r="CY43" s="13"/>
      <c r="CZ43" s="13"/>
      <c r="DA43" s="13"/>
      <c r="DB43" s="13"/>
      <c r="DC43" s="13"/>
    </row>
    <row r="44" spans="1:108" x14ac:dyDescent="0.2">
      <c r="BN44" s="13"/>
      <c r="BO44" s="13"/>
      <c r="BP44" s="13"/>
      <c r="BQ44" s="13"/>
      <c r="BR44" s="13"/>
      <c r="BS44" s="13"/>
      <c r="CX44" s="11" t="s">
        <v>89</v>
      </c>
    </row>
    <row r="45" spans="1:108" x14ac:dyDescent="0.2">
      <c r="A45" s="3"/>
      <c r="B45" s="3"/>
      <c r="C45" s="3"/>
      <c r="D45" s="3"/>
      <c r="E45" s="3"/>
      <c r="F45" s="3"/>
      <c r="G45" s="6" t="s">
        <v>87</v>
      </c>
      <c r="H45" s="10" t="s">
        <v>197</v>
      </c>
      <c r="I45" s="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 t="s">
        <v>88</v>
      </c>
      <c r="AG45" s="14">
        <v>0</v>
      </c>
      <c r="AH45" s="14">
        <v>0.1</v>
      </c>
      <c r="AI45" s="14">
        <v>-0.05</v>
      </c>
      <c r="AJ45" s="14">
        <v>0</v>
      </c>
      <c r="AK45" s="14">
        <v>0</v>
      </c>
      <c r="AL45" s="14">
        <v>0</v>
      </c>
      <c r="AM45" s="14">
        <v>0</v>
      </c>
      <c r="AN45" s="14">
        <v>0</v>
      </c>
      <c r="AO45" s="14">
        <v>0</v>
      </c>
      <c r="AP45" s="14">
        <v>0</v>
      </c>
      <c r="AQ45" s="14">
        <v>0</v>
      </c>
      <c r="AR45" s="14">
        <v>0</v>
      </c>
      <c r="AS45" s="14">
        <v>0</v>
      </c>
      <c r="AT45" s="14">
        <v>0.3</v>
      </c>
      <c r="AU45" s="14">
        <v>0</v>
      </c>
      <c r="AV45" s="14">
        <v>0.5</v>
      </c>
      <c r="AW45" s="14">
        <v>0</v>
      </c>
      <c r="AX45" s="14">
        <v>0</v>
      </c>
      <c r="AY45" s="14">
        <v>0</v>
      </c>
      <c r="AZ45" s="14">
        <v>0</v>
      </c>
      <c r="BA45" s="14">
        <v>0</v>
      </c>
      <c r="BB45" s="14">
        <v>1.8</v>
      </c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CW45" s="42" t="s">
        <v>141</v>
      </c>
      <c r="CX45" s="13" cm="1">
        <f t="array" ref="CX45:DD47">TRANSPOSE(MMULT(AG57:BB63,CE22:CG43))</f>
        <v>0.33332333199999997</v>
      </c>
      <c r="CY45" s="13">
        <v>0.6</v>
      </c>
      <c r="CZ45" s="13">
        <v>0.33332333199999997</v>
      </c>
      <c r="DA45" s="13">
        <v>0.93335334000000003</v>
      </c>
      <c r="DB45" s="13">
        <v>0.9</v>
      </c>
      <c r="DC45" s="13">
        <v>0.6</v>
      </c>
      <c r="DD45">
        <v>0</v>
      </c>
    </row>
    <row r="46" spans="1:108" x14ac:dyDescent="0.2">
      <c r="A46" s="3"/>
      <c r="B46" s="3"/>
      <c r="C46" s="3"/>
      <c r="D46" s="3"/>
      <c r="E46" s="3"/>
      <c r="F46" s="3"/>
      <c r="G46" s="6" t="s">
        <v>90</v>
      </c>
      <c r="H46" s="10" t="s">
        <v>197</v>
      </c>
      <c r="I46" s="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BC46" s="13" t="s">
        <v>91</v>
      </c>
      <c r="BD46" s="16">
        <v>1000</v>
      </c>
      <c r="BE46" s="16">
        <v>100</v>
      </c>
      <c r="BF46" s="16">
        <v>2000</v>
      </c>
      <c r="BG46" s="16">
        <v>200</v>
      </c>
      <c r="BH46" s="16">
        <v>500</v>
      </c>
      <c r="BI46" s="16">
        <v>1000</v>
      </c>
      <c r="BJ46" s="16">
        <v>500</v>
      </c>
      <c r="BK46" s="16">
        <v>1000</v>
      </c>
      <c r="BL46" s="16">
        <v>500</v>
      </c>
      <c r="BM46" s="16">
        <v>0</v>
      </c>
      <c r="BN46" s="16">
        <v>1000</v>
      </c>
      <c r="BO46" s="16">
        <v>10000000</v>
      </c>
      <c r="BP46" s="16">
        <v>0</v>
      </c>
      <c r="BQ46" s="16">
        <f>30000/150</f>
        <v>200</v>
      </c>
      <c r="BR46" s="16">
        <v>125</v>
      </c>
      <c r="BS46" s="16">
        <v>0</v>
      </c>
      <c r="BT46" s="16">
        <v>2000</v>
      </c>
      <c r="BU46" s="16">
        <v>200</v>
      </c>
      <c r="CW46" t="s">
        <v>131</v>
      </c>
      <c r="CX46" s="13">
        <v>7</v>
      </c>
      <c r="CY46" s="13">
        <v>4.5999999999999996</v>
      </c>
      <c r="CZ46" s="13">
        <v>8.0004050000000007</v>
      </c>
      <c r="DA46" s="13">
        <v>1</v>
      </c>
      <c r="DB46" s="13">
        <v>1</v>
      </c>
      <c r="DC46" s="13">
        <v>2</v>
      </c>
      <c r="DD46">
        <v>2</v>
      </c>
    </row>
    <row r="47" spans="1:108" x14ac:dyDescent="0.2">
      <c r="A47" s="3"/>
      <c r="B47" s="3"/>
      <c r="C47" s="3"/>
      <c r="D47" s="3"/>
      <c r="E47" s="3"/>
      <c r="F47" s="3"/>
      <c r="G47" s="6" t="s">
        <v>92</v>
      </c>
      <c r="H47" s="10" t="s">
        <v>198</v>
      </c>
      <c r="I47" s="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BC47" s="13" t="s">
        <v>93</v>
      </c>
      <c r="BD47" s="16">
        <v>3</v>
      </c>
      <c r="BE47" s="16">
        <v>6</v>
      </c>
      <c r="BF47" s="16">
        <v>0</v>
      </c>
      <c r="BG47" s="16">
        <v>0</v>
      </c>
      <c r="BH47" s="16">
        <v>0</v>
      </c>
      <c r="BI47" s="16">
        <v>0</v>
      </c>
      <c r="BJ47" s="16">
        <v>0</v>
      </c>
      <c r="BK47" s="16">
        <v>0</v>
      </c>
      <c r="BL47" s="16">
        <v>0</v>
      </c>
      <c r="BM47" s="16">
        <v>9999</v>
      </c>
      <c r="BN47" s="16">
        <v>7</v>
      </c>
      <c r="BO47" s="16">
        <v>22</v>
      </c>
      <c r="BP47" s="16">
        <v>100</v>
      </c>
      <c r="BQ47" s="16">
        <v>150</v>
      </c>
      <c r="BR47" s="16">
        <v>200</v>
      </c>
      <c r="BS47" s="16">
        <v>99999</v>
      </c>
      <c r="BT47" s="16">
        <v>1</v>
      </c>
      <c r="BU47" s="16">
        <v>1</v>
      </c>
      <c r="CW47" s="13" t="s">
        <v>206</v>
      </c>
      <c r="CX47" s="13">
        <v>10.000003331999999</v>
      </c>
      <c r="CY47" s="13">
        <v>8</v>
      </c>
      <c r="CZ47" s="13">
        <v>10.000003331999999</v>
      </c>
      <c r="DA47" s="13">
        <v>10.60003334</v>
      </c>
      <c r="DB47" s="13">
        <v>11</v>
      </c>
      <c r="DC47" s="13">
        <v>10.600000000000001</v>
      </c>
      <c r="DD47">
        <v>15</v>
      </c>
    </row>
    <row r="48" spans="1:108" x14ac:dyDescent="0.2">
      <c r="A48" s="3"/>
      <c r="B48" s="3"/>
      <c r="C48" s="3"/>
      <c r="D48" s="3"/>
      <c r="E48" s="3"/>
      <c r="F48" s="3"/>
      <c r="G48" s="3"/>
      <c r="H48" s="10"/>
      <c r="I48" s="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BC48" s="13"/>
      <c r="BD48" s="13" t="s">
        <v>94</v>
      </c>
      <c r="BE48" s="13"/>
      <c r="BF48" s="13"/>
      <c r="BG48" s="13"/>
      <c r="BH48" s="13"/>
      <c r="BI48" s="13"/>
      <c r="BJ48" s="13"/>
      <c r="BK48" s="13"/>
      <c r="BL48" s="13"/>
      <c r="BT48" s="27" t="s">
        <v>95</v>
      </c>
      <c r="BU48" s="27"/>
      <c r="BV48" s="13"/>
      <c r="BW48" s="13"/>
      <c r="BX48" s="11" t="s">
        <v>136</v>
      </c>
      <c r="BY48" t="s">
        <v>142</v>
      </c>
      <c r="BZ48" s="11" t="s">
        <v>137</v>
      </c>
      <c r="CA48" s="13"/>
      <c r="CB48" s="13"/>
      <c r="CC48" s="13"/>
      <c r="CD48" s="13"/>
      <c r="CE48" s="11" t="s">
        <v>96</v>
      </c>
      <c r="CX48" s="13" t="s">
        <v>97</v>
      </c>
      <c r="CY48" s="13"/>
      <c r="CZ48" s="13"/>
      <c r="DA48" s="13"/>
      <c r="DB48" s="13"/>
      <c r="DC48" s="13"/>
    </row>
    <row r="49" spans="1:108" x14ac:dyDescent="0.2">
      <c r="A49" s="3" t="s">
        <v>1</v>
      </c>
      <c r="B49" s="3" t="s">
        <v>4</v>
      </c>
      <c r="C49" s="3"/>
      <c r="D49" s="3"/>
      <c r="E49" s="3"/>
      <c r="F49" s="3"/>
      <c r="G49" s="3"/>
      <c r="H49" s="10"/>
      <c r="I49" s="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BC49" s="13"/>
      <c r="BD49" s="16">
        <v>0.1</v>
      </c>
      <c r="BE49" s="14">
        <v>1</v>
      </c>
      <c r="BF49" s="14">
        <v>1</v>
      </c>
      <c r="BG49" s="14">
        <v>1</v>
      </c>
      <c r="BH49" s="14">
        <v>1</v>
      </c>
      <c r="BI49" s="14">
        <v>1</v>
      </c>
      <c r="BJ49" s="14">
        <v>1</v>
      </c>
      <c r="BK49" s="14">
        <v>1</v>
      </c>
      <c r="BL49" s="14">
        <v>1</v>
      </c>
      <c r="BM49" s="14">
        <v>1</v>
      </c>
      <c r="BN49" s="14">
        <v>1</v>
      </c>
      <c r="BO49" s="14">
        <v>1</v>
      </c>
      <c r="BP49" s="14">
        <v>5</v>
      </c>
      <c r="BQ49" s="14">
        <v>1</v>
      </c>
      <c r="BR49" s="14">
        <v>1</v>
      </c>
      <c r="BS49" s="14">
        <v>1</v>
      </c>
      <c r="BT49" s="47" cm="1">
        <f t="array" ref="BT49:BT54">BH65:BH70*BX49:BX54-MMULT(CE49:CJ54,AJ57:AJ62)</f>
        <v>0.46667666800000002</v>
      </c>
      <c r="BU49" s="47" cm="1">
        <f t="array" ref="BU49:BU54">BI65:BI70*BY49:BY54-MMULT(CE57:CJ62,AN57:AN62)</f>
        <v>0.5</v>
      </c>
      <c r="BV49" s="13"/>
      <c r="BW49" s="13"/>
      <c r="BX49" s="50">
        <v>1</v>
      </c>
      <c r="BY49" s="50">
        <v>1</v>
      </c>
      <c r="BZ49" s="49">
        <v>0.9</v>
      </c>
      <c r="CA49" s="13"/>
      <c r="CB49" s="13"/>
      <c r="CC49" s="13"/>
      <c r="CD49" s="13"/>
      <c r="CE49" s="12">
        <v>1</v>
      </c>
      <c r="CF49" s="12">
        <v>0</v>
      </c>
      <c r="CG49" s="12">
        <v>0</v>
      </c>
      <c r="CH49" s="12">
        <v>0</v>
      </c>
      <c r="CI49" s="12">
        <v>0</v>
      </c>
      <c r="CJ49" s="12">
        <v>0</v>
      </c>
      <c r="CW49" s="13"/>
      <c r="CX49" s="13" cm="1">
        <f t="array" ref="CX49:DC50">TRANSPOSE(_xlfn.ANCHORARRAY(BF65)-BT49:BU54)</f>
        <v>0.43332333200000001</v>
      </c>
      <c r="CY49" s="13">
        <v>0.43332333200000001</v>
      </c>
      <c r="CZ49" s="13">
        <v>0.46664666399999999</v>
      </c>
      <c r="DA49" s="13">
        <v>0.80000000400000004</v>
      </c>
      <c r="DB49" s="13">
        <v>0.80000000400000004</v>
      </c>
      <c r="DC49" s="13">
        <v>0.80000000400000004</v>
      </c>
    </row>
    <row r="50" spans="1:108" x14ac:dyDescent="0.2">
      <c r="A50" s="3" t="s">
        <v>1</v>
      </c>
      <c r="B50" s="3" t="s">
        <v>5</v>
      </c>
      <c r="C50" s="3"/>
      <c r="D50" s="3"/>
      <c r="E50" s="3"/>
      <c r="F50" s="3"/>
      <c r="G50" s="3"/>
      <c r="H50" s="10"/>
      <c r="I50" s="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BC50" s="13"/>
      <c r="BD50" s="16">
        <v>0.2</v>
      </c>
      <c r="BE50" s="14">
        <v>1</v>
      </c>
      <c r="BF50" s="14">
        <v>1</v>
      </c>
      <c r="BG50" s="14">
        <v>1</v>
      </c>
      <c r="BH50" s="14">
        <v>1</v>
      </c>
      <c r="BI50" s="14">
        <v>1</v>
      </c>
      <c r="BJ50" s="14">
        <v>1</v>
      </c>
      <c r="BK50" s="14">
        <v>1</v>
      </c>
      <c r="BL50" s="14">
        <v>1</v>
      </c>
      <c r="BM50" s="14">
        <v>1</v>
      </c>
      <c r="BN50" s="14">
        <v>0</v>
      </c>
      <c r="BO50" s="14">
        <v>1</v>
      </c>
      <c r="BP50" s="14">
        <v>5</v>
      </c>
      <c r="BQ50" s="14">
        <v>1</v>
      </c>
      <c r="BR50" s="14">
        <v>1</v>
      </c>
      <c r="BS50" s="14">
        <v>1</v>
      </c>
      <c r="BT50" s="48">
        <v>0.46667666800000002</v>
      </c>
      <c r="BU50" s="48">
        <v>0.45</v>
      </c>
      <c r="BV50" s="13"/>
      <c r="BW50" s="13"/>
      <c r="BX50" s="50">
        <v>1</v>
      </c>
      <c r="BY50" s="51">
        <f>BY49*$BZ$49</f>
        <v>0.9</v>
      </c>
      <c r="CA50" s="13"/>
      <c r="CB50" s="13"/>
      <c r="CC50" s="13"/>
      <c r="CD50" s="13"/>
      <c r="CE50" s="12">
        <v>1</v>
      </c>
      <c r="CF50" s="12">
        <v>1</v>
      </c>
      <c r="CG50" s="12">
        <v>0</v>
      </c>
      <c r="CH50" s="12">
        <v>0</v>
      </c>
      <c r="CI50" s="12">
        <v>0</v>
      </c>
      <c r="CJ50" s="12">
        <v>0</v>
      </c>
      <c r="CQ50" s="27"/>
      <c r="CR50" s="13"/>
      <c r="CS50" s="13"/>
      <c r="CT50" s="13"/>
      <c r="CU50" s="13"/>
      <c r="CV50" s="13"/>
      <c r="CW50" s="13"/>
      <c r="CX50" s="13">
        <v>0.49</v>
      </c>
      <c r="CY50" s="13">
        <v>0.54</v>
      </c>
      <c r="CZ50" s="13">
        <v>0.99</v>
      </c>
      <c r="DA50" s="13">
        <v>0.99</v>
      </c>
      <c r="DB50" s="13">
        <v>0.99</v>
      </c>
      <c r="DC50" s="13">
        <v>0.99</v>
      </c>
    </row>
    <row r="51" spans="1:108" x14ac:dyDescent="0.2">
      <c r="A51" s="3" t="s">
        <v>1</v>
      </c>
      <c r="B51" s="3" t="s">
        <v>6</v>
      </c>
      <c r="C51" s="3"/>
      <c r="D51" s="3"/>
      <c r="E51" s="3"/>
      <c r="F51" s="3"/>
      <c r="G51" s="3"/>
      <c r="H51" s="10"/>
      <c r="I51" s="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BC51" s="13"/>
      <c r="BD51" s="16">
        <v>0.1</v>
      </c>
      <c r="BE51" s="14">
        <v>1</v>
      </c>
      <c r="BF51" s="14">
        <v>1</v>
      </c>
      <c r="BG51" s="14">
        <v>1</v>
      </c>
      <c r="BH51" s="14">
        <v>1</v>
      </c>
      <c r="BI51" s="14">
        <v>1</v>
      </c>
      <c r="BJ51" s="14">
        <v>1</v>
      </c>
      <c r="BK51" s="14">
        <v>1</v>
      </c>
      <c r="BL51" s="14">
        <v>1</v>
      </c>
      <c r="BM51" s="14">
        <v>1</v>
      </c>
      <c r="BN51" s="14">
        <v>1</v>
      </c>
      <c r="BO51" s="14">
        <v>1</v>
      </c>
      <c r="BP51" s="14">
        <v>5</v>
      </c>
      <c r="BQ51" s="14">
        <v>1</v>
      </c>
      <c r="BR51" s="14">
        <v>1</v>
      </c>
      <c r="BS51" s="14">
        <v>1</v>
      </c>
      <c r="BT51" s="48">
        <v>0.43335333600000003</v>
      </c>
      <c r="BU51" s="48">
        <v>0</v>
      </c>
      <c r="BV51" s="13"/>
      <c r="BW51" s="13"/>
      <c r="BX51" s="50">
        <v>1</v>
      </c>
      <c r="BY51" s="51">
        <f>BY50*$BZ$49</f>
        <v>0.81</v>
      </c>
      <c r="CA51" s="13"/>
      <c r="CB51" s="13"/>
      <c r="CC51" s="13"/>
      <c r="CD51" s="13"/>
      <c r="CE51" s="12">
        <v>1</v>
      </c>
      <c r="CF51" s="12">
        <v>1</v>
      </c>
      <c r="CG51" s="12">
        <v>1</v>
      </c>
      <c r="CH51" s="12">
        <v>0</v>
      </c>
      <c r="CI51" s="12">
        <v>0</v>
      </c>
      <c r="CJ51" s="12">
        <v>0</v>
      </c>
      <c r="CQ51" s="13"/>
      <c r="CR51" s="13"/>
      <c r="CS51" s="13"/>
      <c r="CT51" s="13"/>
      <c r="CU51" s="13"/>
      <c r="CV51" s="13"/>
      <c r="CW51" s="13"/>
      <c r="CX51" s="13" t="s">
        <v>98</v>
      </c>
      <c r="CY51" s="13"/>
      <c r="CZ51" s="13"/>
      <c r="DA51" s="13"/>
      <c r="DB51" s="13"/>
      <c r="DC51" s="13"/>
    </row>
    <row r="52" spans="1:108" x14ac:dyDescent="0.2">
      <c r="A52" s="3" t="s">
        <v>2</v>
      </c>
      <c r="B52" s="3" t="s">
        <v>4</v>
      </c>
      <c r="C52" s="3"/>
      <c r="D52" s="3"/>
      <c r="E52" s="3"/>
      <c r="F52" s="3"/>
      <c r="G52" s="3"/>
      <c r="H52" s="10"/>
      <c r="I52" s="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BC52" s="13"/>
      <c r="BD52" s="16">
        <v>0.2</v>
      </c>
      <c r="BE52" s="14">
        <v>1</v>
      </c>
      <c r="BF52" s="14">
        <v>1</v>
      </c>
      <c r="BG52" s="14">
        <v>1</v>
      </c>
      <c r="BH52" s="14">
        <v>1</v>
      </c>
      <c r="BI52" s="14">
        <v>1</v>
      </c>
      <c r="BJ52" s="14">
        <v>1</v>
      </c>
      <c r="BK52" s="14">
        <v>1</v>
      </c>
      <c r="BL52" s="14">
        <v>1</v>
      </c>
      <c r="BM52" s="14">
        <v>1</v>
      </c>
      <c r="BN52" s="14">
        <v>1</v>
      </c>
      <c r="BO52" s="14">
        <v>1</v>
      </c>
      <c r="BP52" s="14">
        <v>5</v>
      </c>
      <c r="BQ52" s="14">
        <v>1</v>
      </c>
      <c r="BR52" s="14">
        <v>1</v>
      </c>
      <c r="BS52" s="14">
        <v>1</v>
      </c>
      <c r="BT52" s="48">
        <v>9.999999599999998E-2</v>
      </c>
      <c r="BU52" s="48">
        <v>0</v>
      </c>
      <c r="BV52" s="13"/>
      <c r="BW52" s="13"/>
      <c r="BX52" s="50">
        <v>1</v>
      </c>
      <c r="BY52" s="51">
        <f>BY51*$BZ$49</f>
        <v>0.72900000000000009</v>
      </c>
      <c r="CA52" s="13"/>
      <c r="CB52" s="13"/>
      <c r="CC52" s="13"/>
      <c r="CD52" s="13"/>
      <c r="CE52" s="12">
        <v>1</v>
      </c>
      <c r="CF52" s="12">
        <v>1</v>
      </c>
      <c r="CG52" s="12">
        <v>1</v>
      </c>
      <c r="CH52" s="12">
        <v>1</v>
      </c>
      <c r="CI52" s="12">
        <v>0</v>
      </c>
      <c r="CJ52" s="12">
        <v>0</v>
      </c>
      <c r="CQ52" s="13"/>
      <c r="CR52" s="13"/>
      <c r="CS52" s="13"/>
      <c r="CT52" s="13"/>
      <c r="CU52" s="13"/>
      <c r="CV52" s="13"/>
      <c r="CX52" s="13" cm="1">
        <f t="array" ref="CX52:DC53">TRANSPOSE(BT49:BU54-_xlfn.ANCHORARRAY(BD65))</f>
        <v>0.36667666799999998</v>
      </c>
      <c r="CY52" s="13">
        <v>0.36667666799999998</v>
      </c>
      <c r="CZ52" s="13">
        <v>0.33335333600000006</v>
      </c>
      <c r="DA52" s="13">
        <v>-4.0000000256501522E-9</v>
      </c>
      <c r="DB52" s="13">
        <v>-4.0000000256501522E-9</v>
      </c>
      <c r="DC52" s="13">
        <v>-4.0000000256501522E-9</v>
      </c>
    </row>
    <row r="53" spans="1:108" x14ac:dyDescent="0.2">
      <c r="A53" s="3" t="s">
        <v>2</v>
      </c>
      <c r="B53" s="3" t="s">
        <v>5</v>
      </c>
      <c r="C53" s="3"/>
      <c r="D53" s="3"/>
      <c r="E53" s="3"/>
      <c r="F53" s="3"/>
      <c r="G53" s="3"/>
      <c r="H53" s="10"/>
      <c r="I53" s="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BC53" s="13"/>
      <c r="BD53" s="16">
        <v>0.3</v>
      </c>
      <c r="BE53" s="14">
        <v>1</v>
      </c>
      <c r="BF53" s="14">
        <v>1</v>
      </c>
      <c r="BG53" s="14">
        <v>1</v>
      </c>
      <c r="BH53" s="14">
        <v>1</v>
      </c>
      <c r="BI53" s="14">
        <v>1</v>
      </c>
      <c r="BJ53" s="14">
        <v>1</v>
      </c>
      <c r="BK53" s="14">
        <v>1</v>
      </c>
      <c r="BL53" s="14">
        <v>1</v>
      </c>
      <c r="BM53" s="14">
        <v>1</v>
      </c>
      <c r="BN53" s="14">
        <v>0</v>
      </c>
      <c r="BO53" s="14">
        <v>1</v>
      </c>
      <c r="BP53" s="14">
        <v>5</v>
      </c>
      <c r="BQ53" s="14">
        <v>1</v>
      </c>
      <c r="BR53" s="14">
        <v>1</v>
      </c>
      <c r="BS53" s="14">
        <v>1</v>
      </c>
      <c r="BT53" s="48">
        <v>9.999999599999998E-2</v>
      </c>
      <c r="BU53" s="48">
        <v>0</v>
      </c>
      <c r="BV53" s="13"/>
      <c r="BW53" s="13"/>
      <c r="BX53" s="50">
        <v>1</v>
      </c>
      <c r="BY53" s="51">
        <f>BY52*$BZ$49</f>
        <v>0.65610000000000013</v>
      </c>
      <c r="CA53" s="13"/>
      <c r="CB53" s="13"/>
      <c r="CC53" s="13"/>
      <c r="CD53" s="13"/>
      <c r="CE53" s="12">
        <v>1</v>
      </c>
      <c r="CF53" s="12">
        <v>1</v>
      </c>
      <c r="CG53" s="12">
        <v>1</v>
      </c>
      <c r="CH53" s="12">
        <v>1</v>
      </c>
      <c r="CI53" s="12">
        <v>1</v>
      </c>
      <c r="CJ53" s="12">
        <v>0</v>
      </c>
      <c r="CQ53" s="13"/>
      <c r="CR53" s="13"/>
      <c r="CS53" s="13"/>
      <c r="CT53" s="13"/>
      <c r="CU53" s="13"/>
      <c r="CV53" s="13"/>
      <c r="CX53" s="13">
        <v>0.5</v>
      </c>
      <c r="CY53" s="13">
        <v>0.45</v>
      </c>
      <c r="CZ53" s="13">
        <v>0</v>
      </c>
      <c r="DA53" s="13">
        <v>0</v>
      </c>
      <c r="DB53" s="13">
        <v>0</v>
      </c>
      <c r="DC53" s="13">
        <v>0</v>
      </c>
    </row>
    <row r="54" spans="1:108" x14ac:dyDescent="0.2">
      <c r="A54" s="3" t="s">
        <v>2</v>
      </c>
      <c r="B54" s="3" t="s">
        <v>6</v>
      </c>
      <c r="C54" s="3"/>
      <c r="D54" s="3"/>
      <c r="E54" s="3"/>
      <c r="F54" s="3"/>
      <c r="G54" s="3"/>
      <c r="H54" s="10"/>
      <c r="I54" s="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BC54" s="13"/>
      <c r="BD54" s="16">
        <v>0.2</v>
      </c>
      <c r="BE54" s="14">
        <v>1</v>
      </c>
      <c r="BF54" s="14">
        <v>1</v>
      </c>
      <c r="BG54" s="14">
        <v>1</v>
      </c>
      <c r="BH54" s="14">
        <v>1</v>
      </c>
      <c r="BI54" s="14">
        <v>1</v>
      </c>
      <c r="BJ54" s="14">
        <v>1</v>
      </c>
      <c r="BK54" s="14">
        <v>1</v>
      </c>
      <c r="BL54" s="14">
        <v>1</v>
      </c>
      <c r="BM54" s="14">
        <v>1</v>
      </c>
      <c r="BN54" s="14">
        <v>1</v>
      </c>
      <c r="BO54" s="14">
        <v>1</v>
      </c>
      <c r="BP54" s="14">
        <v>5</v>
      </c>
      <c r="BQ54" s="14">
        <v>1</v>
      </c>
      <c r="BR54" s="14">
        <v>1</v>
      </c>
      <c r="BS54" s="14">
        <v>1</v>
      </c>
      <c r="BT54" s="48">
        <v>9.999999599999998E-2</v>
      </c>
      <c r="BU54" s="48">
        <v>0</v>
      </c>
      <c r="BV54" s="13"/>
      <c r="BW54" s="13"/>
      <c r="BX54" s="50">
        <v>1</v>
      </c>
      <c r="BY54" s="51">
        <f>BY53*$BZ$49</f>
        <v>0.59049000000000018</v>
      </c>
      <c r="CA54" s="13"/>
      <c r="CB54" s="13"/>
      <c r="CC54" s="13"/>
      <c r="CD54" s="13"/>
      <c r="CE54" s="12">
        <v>1</v>
      </c>
      <c r="CF54" s="12">
        <v>1</v>
      </c>
      <c r="CG54" s="12">
        <v>1</v>
      </c>
      <c r="CH54" s="12">
        <v>1</v>
      </c>
      <c r="CI54" s="12">
        <v>1</v>
      </c>
      <c r="CJ54" s="12">
        <v>1</v>
      </c>
      <c r="CQ54" s="13"/>
      <c r="CR54" s="13"/>
      <c r="CS54" s="13"/>
      <c r="CT54" s="13"/>
      <c r="CU54" s="13"/>
      <c r="CV54" s="13"/>
      <c r="CX54" s="13" t="s">
        <v>99</v>
      </c>
      <c r="CY54" s="13"/>
      <c r="CZ54" s="13"/>
      <c r="DA54" s="13"/>
      <c r="DB54" s="13"/>
      <c r="DC54" s="13"/>
    </row>
    <row r="55" spans="1:108" x14ac:dyDescent="0.2">
      <c r="A55" s="3" t="s">
        <v>218</v>
      </c>
      <c r="B55" s="3" t="s">
        <v>219</v>
      </c>
      <c r="C55" s="3"/>
      <c r="D55" s="3"/>
      <c r="E55" s="3"/>
      <c r="F55" s="3"/>
      <c r="G55" s="3"/>
      <c r="H55" s="10"/>
      <c r="I55" s="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BC55" s="13"/>
      <c r="BD55" s="16">
        <v>0</v>
      </c>
      <c r="BE55" s="14">
        <v>1</v>
      </c>
      <c r="BF55" s="14">
        <v>1</v>
      </c>
      <c r="BG55" s="14">
        <v>1</v>
      </c>
      <c r="BH55" s="14">
        <v>1</v>
      </c>
      <c r="BI55" s="14">
        <v>1</v>
      </c>
      <c r="BJ55" s="14">
        <v>1</v>
      </c>
      <c r="BK55" s="14">
        <v>1</v>
      </c>
      <c r="BL55" s="14">
        <v>1</v>
      </c>
      <c r="BM55" s="14">
        <v>1</v>
      </c>
      <c r="BN55" s="14">
        <v>0</v>
      </c>
      <c r="BO55" s="14">
        <v>0</v>
      </c>
      <c r="BP55" s="14">
        <v>0</v>
      </c>
      <c r="BQ55" s="14">
        <v>0</v>
      </c>
      <c r="BR55" s="14">
        <v>0</v>
      </c>
      <c r="BS55" s="14">
        <v>0</v>
      </c>
      <c r="CQ55" s="13"/>
      <c r="CR55" s="13"/>
      <c r="CS55" s="13"/>
      <c r="CT55" s="13"/>
      <c r="CU55" s="13"/>
      <c r="CV55" s="13"/>
      <c r="CX55" s="13" cm="1">
        <f t="array" ref="CX55:DD55">TRANSPOSE(BJ65:BJ71-AJ57:AJ63)</f>
        <v>0.56667666799999994</v>
      </c>
      <c r="CY55" s="13">
        <v>0.6</v>
      </c>
      <c r="CZ55" s="13">
        <v>0.56667666799999994</v>
      </c>
      <c r="DA55" s="13">
        <v>0.26664665999999998</v>
      </c>
      <c r="DB55" s="13">
        <v>0.6</v>
      </c>
      <c r="DC55" s="13">
        <v>0.6</v>
      </c>
      <c r="DD55">
        <v>0</v>
      </c>
    </row>
    <row r="56" spans="1:108" x14ac:dyDescent="0.2">
      <c r="A56" s="3"/>
      <c r="B56" s="3"/>
      <c r="C56" s="3"/>
      <c r="D56" s="3"/>
      <c r="E56" s="3"/>
      <c r="F56" s="3"/>
      <c r="G56" s="3"/>
      <c r="H56" s="10"/>
      <c r="I56" s="3"/>
      <c r="J56" s="54" t="s">
        <v>222</v>
      </c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 t="s">
        <v>101</v>
      </c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27" t="s">
        <v>78</v>
      </c>
      <c r="BE56" t="s">
        <v>142</v>
      </c>
      <c r="BF56" s="27" t="s">
        <v>79</v>
      </c>
      <c r="BG56" t="s">
        <v>142</v>
      </c>
      <c r="BH56" s="27" t="s">
        <v>80</v>
      </c>
      <c r="BI56" t="s">
        <v>142</v>
      </c>
      <c r="BJ56" s="27" t="s">
        <v>81</v>
      </c>
      <c r="BK56" s="54" t="s">
        <v>142</v>
      </c>
      <c r="BL56" s="52" t="s">
        <v>82</v>
      </c>
      <c r="BM56" s="54" t="s">
        <v>142</v>
      </c>
      <c r="BN56" s="54"/>
      <c r="BO56" s="54" t="s">
        <v>199</v>
      </c>
      <c r="BP56" s="54" t="s">
        <v>200</v>
      </c>
      <c r="BQ56" s="54" t="s">
        <v>201</v>
      </c>
      <c r="BT56" s="13"/>
      <c r="BU56" s="27" t="s">
        <v>205</v>
      </c>
      <c r="BV56" s="13"/>
      <c r="BW56" s="13"/>
      <c r="BX56" s="13"/>
      <c r="BY56" s="13"/>
      <c r="BZ56" s="13"/>
      <c r="CA56" s="13"/>
      <c r="CB56" s="13"/>
      <c r="CC56" s="13"/>
      <c r="CD56" s="13"/>
      <c r="CE56" s="11" t="s">
        <v>135</v>
      </c>
      <c r="CQ56" s="13"/>
      <c r="CR56" s="13"/>
      <c r="CS56" s="13"/>
      <c r="CT56" s="13"/>
      <c r="CU56" s="13"/>
      <c r="CV56" s="13"/>
      <c r="CX56" s="13" cm="1">
        <f t="array" ref="CX56:DD56">TRANSPOSE(BK65:BK71-AN57:AN63)</f>
        <v>0.8</v>
      </c>
      <c r="CY56" s="13">
        <v>0.8</v>
      </c>
      <c r="CZ56" s="13">
        <v>0.39500000000000002</v>
      </c>
      <c r="DA56" s="13">
        <v>0.8</v>
      </c>
      <c r="DB56" s="13">
        <v>0.8</v>
      </c>
      <c r="DC56" s="13">
        <v>0.8</v>
      </c>
      <c r="DD56">
        <v>0</v>
      </c>
    </row>
    <row r="57" spans="1:108" x14ac:dyDescent="0.2">
      <c r="A57" s="3" t="s">
        <v>1</v>
      </c>
      <c r="B57" s="3" t="s">
        <v>4</v>
      </c>
      <c r="C57" s="3"/>
      <c r="D57" s="3"/>
      <c r="E57" s="3"/>
      <c r="F57" s="3"/>
      <c r="G57" s="3" t="s">
        <v>102</v>
      </c>
      <c r="H57" s="10"/>
      <c r="I57" s="3"/>
      <c r="J57" s="13" cm="1">
        <f t="array" ref="J57:AE63">MMULT(AG57:BB63,J22:AE43)</f>
        <v>0.3</v>
      </c>
      <c r="K57" s="13">
        <v>16.666679999999999</v>
      </c>
      <c r="L57" s="13">
        <v>0</v>
      </c>
      <c r="M57" s="13">
        <v>3.3323331999999997E-2</v>
      </c>
      <c r="N57" s="13">
        <v>0</v>
      </c>
      <c r="O57" s="13">
        <v>0</v>
      </c>
      <c r="P57" s="13">
        <v>7</v>
      </c>
      <c r="Q57" s="13">
        <v>0</v>
      </c>
      <c r="R57" s="13">
        <v>5</v>
      </c>
      <c r="S57" s="13">
        <v>0</v>
      </c>
      <c r="T57" s="13">
        <v>0</v>
      </c>
      <c r="U57" s="13">
        <v>0</v>
      </c>
      <c r="V57" s="13">
        <v>0.5</v>
      </c>
      <c r="W57" s="13">
        <v>8.5277778000000009</v>
      </c>
      <c r="X57" s="13">
        <v>7</v>
      </c>
      <c r="Y57" s="13">
        <v>0</v>
      </c>
      <c r="Z57" s="13">
        <v>15</v>
      </c>
      <c r="AA57" s="13">
        <v>100</v>
      </c>
      <c r="AB57" s="13">
        <v>0</v>
      </c>
      <c r="AC57" s="13">
        <v>0</v>
      </c>
      <c r="AD57" s="13">
        <v>0</v>
      </c>
      <c r="AE57" s="13">
        <v>0</v>
      </c>
      <c r="AG57" s="25">
        <v>0.3</v>
      </c>
      <c r="AH57" s="25">
        <v>16.666679999999999</v>
      </c>
      <c r="AI57" s="25">
        <v>0</v>
      </c>
      <c r="AJ57" s="25">
        <v>3.3323331999999997E-2</v>
      </c>
      <c r="AK57" s="25">
        <v>0</v>
      </c>
      <c r="AL57" s="25">
        <v>0</v>
      </c>
      <c r="AM57" s="25">
        <v>7</v>
      </c>
      <c r="AN57" s="25">
        <v>0</v>
      </c>
      <c r="AO57" s="25">
        <v>5</v>
      </c>
      <c r="AP57" s="25">
        <v>0</v>
      </c>
      <c r="AQ57" s="25">
        <v>0</v>
      </c>
      <c r="AR57" s="25">
        <v>0</v>
      </c>
      <c r="AS57" s="25">
        <v>0.5</v>
      </c>
      <c r="AT57" s="25">
        <v>8.5277778000000009</v>
      </c>
      <c r="AU57" s="25">
        <v>7</v>
      </c>
      <c r="AV57" s="25">
        <v>0</v>
      </c>
      <c r="AW57" s="25">
        <v>15</v>
      </c>
      <c r="AX57" s="25">
        <v>100</v>
      </c>
      <c r="AY57" s="25">
        <v>0</v>
      </c>
      <c r="AZ57" s="25">
        <v>0</v>
      </c>
      <c r="BA57" s="25">
        <v>0</v>
      </c>
      <c r="BB57" s="25">
        <v>0</v>
      </c>
      <c r="BC57" s="13"/>
      <c r="BD57" s="14">
        <v>0.1</v>
      </c>
      <c r="BE57" s="14">
        <v>0</v>
      </c>
      <c r="BF57" s="14">
        <v>0.9</v>
      </c>
      <c r="BG57" s="14">
        <v>0.99</v>
      </c>
      <c r="BH57" s="14">
        <v>0.5</v>
      </c>
      <c r="BI57" s="14">
        <v>0.5</v>
      </c>
      <c r="BJ57" s="14">
        <v>0.6</v>
      </c>
      <c r="BK57" s="14">
        <v>0.8</v>
      </c>
      <c r="BL57" s="53">
        <v>-0.6</v>
      </c>
      <c r="BM57" s="53">
        <v>-0.8</v>
      </c>
      <c r="BO57" s="53">
        <v>0.1</v>
      </c>
      <c r="BP57" s="53">
        <v>0.9</v>
      </c>
      <c r="BQ57" s="53">
        <v>0.5</v>
      </c>
      <c r="BT57" s="13"/>
      <c r="BU57" s="47" cm="1">
        <f t="array" ref="BU57:BU62">BQ65:BQ70-MMULT(CE49:CJ54,MMULT(AG57:BB62,CI22:CI43))</f>
        <v>42</v>
      </c>
      <c r="BV57" s="13"/>
      <c r="BW57" s="13"/>
      <c r="BX57" s="13"/>
      <c r="BY57" s="13"/>
      <c r="BZ57" s="13"/>
      <c r="CA57" s="13"/>
      <c r="CB57" s="13"/>
      <c r="CC57" s="13"/>
      <c r="CD57" s="13"/>
      <c r="CE57" s="12">
        <v>1</v>
      </c>
      <c r="CF57" s="12">
        <v>0</v>
      </c>
      <c r="CG57" s="12">
        <v>0</v>
      </c>
      <c r="CH57" s="12">
        <v>0</v>
      </c>
      <c r="CI57" s="12">
        <v>0</v>
      </c>
      <c r="CJ57" s="12">
        <v>0</v>
      </c>
      <c r="CQ57" s="13"/>
      <c r="CR57" s="13"/>
      <c r="CS57" s="13"/>
      <c r="CT57" s="13"/>
      <c r="CU57" s="13"/>
      <c r="CV57" s="13"/>
      <c r="CW57" s="13"/>
      <c r="CX57" s="13" t="s">
        <v>100</v>
      </c>
      <c r="CY57" s="13"/>
      <c r="CZ57" s="13"/>
      <c r="DA57" s="13"/>
      <c r="DB57" s="13"/>
      <c r="DC57" s="13"/>
    </row>
    <row r="58" spans="1:108" x14ac:dyDescent="0.2">
      <c r="A58" s="3" t="s">
        <v>1</v>
      </c>
      <c r="B58" s="3" t="s">
        <v>5</v>
      </c>
      <c r="C58" s="3"/>
      <c r="D58" s="3"/>
      <c r="E58" s="3"/>
      <c r="F58" s="3"/>
      <c r="G58" s="3"/>
      <c r="H58" s="10"/>
      <c r="I58" s="3"/>
      <c r="J58" s="13">
        <v>0.6</v>
      </c>
      <c r="K58" s="13">
        <v>7.4</v>
      </c>
      <c r="L58" s="13">
        <v>0</v>
      </c>
      <c r="M58" s="13">
        <v>0</v>
      </c>
      <c r="N58" s="13">
        <v>0</v>
      </c>
      <c r="O58" s="13">
        <v>0</v>
      </c>
      <c r="P58" s="13">
        <v>4.5999999999999996</v>
      </c>
      <c r="Q58" s="13">
        <v>0</v>
      </c>
      <c r="R58" s="13">
        <v>3</v>
      </c>
      <c r="S58" s="13">
        <v>0</v>
      </c>
      <c r="T58" s="13">
        <v>0</v>
      </c>
      <c r="U58" s="13">
        <v>0</v>
      </c>
      <c r="V58" s="13">
        <v>1</v>
      </c>
      <c r="W58" s="13">
        <v>6.6111110999999996</v>
      </c>
      <c r="X58" s="13">
        <v>0</v>
      </c>
      <c r="Y58" s="13">
        <v>0</v>
      </c>
      <c r="Z58" s="13">
        <v>0</v>
      </c>
      <c r="AA58" s="13">
        <v>0</v>
      </c>
      <c r="AB58" s="13">
        <v>0</v>
      </c>
      <c r="AC58" s="13">
        <v>0</v>
      </c>
      <c r="AD58" s="13">
        <v>0</v>
      </c>
      <c r="AE58" s="13">
        <v>0</v>
      </c>
      <c r="AG58" s="25">
        <v>0.6</v>
      </c>
      <c r="AH58" s="25">
        <v>7.4</v>
      </c>
      <c r="AI58" s="25">
        <v>0</v>
      </c>
      <c r="AJ58" s="25">
        <v>0</v>
      </c>
      <c r="AK58" s="25">
        <v>0</v>
      </c>
      <c r="AL58" s="25">
        <v>0</v>
      </c>
      <c r="AM58" s="25">
        <v>4.5999999999999996</v>
      </c>
      <c r="AN58" s="25">
        <v>0</v>
      </c>
      <c r="AO58" s="25">
        <v>3</v>
      </c>
      <c r="AP58" s="25">
        <v>0</v>
      </c>
      <c r="AQ58" s="25">
        <v>0</v>
      </c>
      <c r="AR58" s="25">
        <v>0</v>
      </c>
      <c r="AS58" s="25">
        <v>1</v>
      </c>
      <c r="AT58" s="25">
        <v>6.6111110999999996</v>
      </c>
      <c r="AU58" s="25">
        <v>0</v>
      </c>
      <c r="AV58" s="25">
        <v>0</v>
      </c>
      <c r="AW58" s="25">
        <v>0</v>
      </c>
      <c r="AX58" s="25">
        <v>0</v>
      </c>
      <c r="AY58" s="25">
        <v>0</v>
      </c>
      <c r="AZ58" s="25">
        <v>0</v>
      </c>
      <c r="BA58" s="25">
        <v>0</v>
      </c>
      <c r="BB58" s="25">
        <v>0</v>
      </c>
      <c r="BC58" s="13"/>
      <c r="BD58" s="14">
        <v>0.1</v>
      </c>
      <c r="BE58" s="14">
        <v>0</v>
      </c>
      <c r="BF58" s="14">
        <v>0.9</v>
      </c>
      <c r="BG58" s="14">
        <v>0.99</v>
      </c>
      <c r="BH58" s="14">
        <v>0.5</v>
      </c>
      <c r="BI58" s="14">
        <v>0.5</v>
      </c>
      <c r="BJ58" s="14">
        <v>0.6</v>
      </c>
      <c r="BK58" s="14">
        <v>0.8</v>
      </c>
      <c r="BL58" s="53">
        <v>-0.6</v>
      </c>
      <c r="BM58" s="53">
        <v>-0.8</v>
      </c>
      <c r="BO58" s="53">
        <v>0.1</v>
      </c>
      <c r="BP58" s="53">
        <v>0.9</v>
      </c>
      <c r="BQ58" s="53">
        <v>0.5</v>
      </c>
      <c r="BT58" s="13"/>
      <c r="BU58" s="48">
        <v>42</v>
      </c>
      <c r="BV58" s="13"/>
      <c r="BW58" s="13"/>
      <c r="BX58" s="13"/>
      <c r="BY58" s="13"/>
      <c r="BZ58" s="13"/>
      <c r="CA58" s="13"/>
      <c r="CB58" s="13"/>
      <c r="CC58" s="13"/>
      <c r="CD58" s="13"/>
      <c r="CE58" s="12">
        <f>CE57*$BZ$49</f>
        <v>0.9</v>
      </c>
      <c r="CF58" s="12">
        <v>1</v>
      </c>
      <c r="CG58" s="12">
        <v>0</v>
      </c>
      <c r="CH58" s="12">
        <v>0</v>
      </c>
      <c r="CI58" s="12">
        <v>0</v>
      </c>
      <c r="CJ58" s="12">
        <v>0</v>
      </c>
      <c r="CQ58" s="13"/>
      <c r="CR58" s="13"/>
      <c r="CS58" s="13"/>
      <c r="CT58" s="13"/>
      <c r="CU58" s="13"/>
      <c r="CV58" s="13"/>
      <c r="CW58" s="13"/>
      <c r="CX58" s="13" cm="1">
        <f t="array" ref="CX58:DD58">TRANSPOSE(-BL65:BL71+AJ57:AJ63)</f>
        <v>0.63332333200000002</v>
      </c>
      <c r="CY58" s="13">
        <v>0.6</v>
      </c>
      <c r="CZ58" s="13">
        <v>0.63332333200000002</v>
      </c>
      <c r="DA58" s="13">
        <v>0.93335334000000003</v>
      </c>
      <c r="DB58" s="13">
        <v>0.6</v>
      </c>
      <c r="DC58" s="13">
        <v>0.6</v>
      </c>
      <c r="DD58">
        <v>0.6</v>
      </c>
    </row>
    <row r="59" spans="1:108" x14ac:dyDescent="0.2">
      <c r="A59" s="3" t="s">
        <v>1</v>
      </c>
      <c r="B59" s="3" t="s">
        <v>6</v>
      </c>
      <c r="C59" s="3"/>
      <c r="D59" s="3"/>
      <c r="E59" s="3"/>
      <c r="F59" s="3"/>
      <c r="G59" s="3"/>
      <c r="H59" s="10"/>
      <c r="I59" s="3"/>
      <c r="J59" s="13">
        <v>0.3</v>
      </c>
      <c r="K59" s="13">
        <v>16.666679999999999</v>
      </c>
      <c r="L59" s="13">
        <v>0</v>
      </c>
      <c r="M59" s="13">
        <v>3.3323331999999997E-2</v>
      </c>
      <c r="N59" s="13">
        <v>0</v>
      </c>
      <c r="O59" s="13">
        <v>0</v>
      </c>
      <c r="P59" s="13">
        <v>7.5954050000000004</v>
      </c>
      <c r="Q59" s="13">
        <v>0.40500000000000003</v>
      </c>
      <c r="R59" s="13">
        <v>5</v>
      </c>
      <c r="S59" s="13">
        <v>0</v>
      </c>
      <c r="T59" s="13">
        <v>0</v>
      </c>
      <c r="U59" s="13">
        <v>0</v>
      </c>
      <c r="V59" s="13">
        <v>2</v>
      </c>
      <c r="W59" s="13">
        <v>11.439339</v>
      </c>
      <c r="X59" s="13">
        <v>7</v>
      </c>
      <c r="Y59" s="13">
        <v>0</v>
      </c>
      <c r="Z59" s="13">
        <v>12</v>
      </c>
      <c r="AA59" s="13">
        <v>80</v>
      </c>
      <c r="AB59" s="13">
        <v>20</v>
      </c>
      <c r="AC59" s="13">
        <v>0</v>
      </c>
      <c r="AD59" s="13">
        <v>0</v>
      </c>
      <c r="AE59" s="13">
        <v>0.4</v>
      </c>
      <c r="AG59" s="25">
        <v>0.3</v>
      </c>
      <c r="AH59" s="25">
        <v>16.666679999999999</v>
      </c>
      <c r="AI59" s="25">
        <v>0</v>
      </c>
      <c r="AJ59" s="25">
        <v>3.3323331999999997E-2</v>
      </c>
      <c r="AK59" s="25">
        <v>0</v>
      </c>
      <c r="AL59" s="25">
        <v>0</v>
      </c>
      <c r="AM59" s="25">
        <v>7.5954050000000004</v>
      </c>
      <c r="AN59" s="25">
        <v>0.40500000000000003</v>
      </c>
      <c r="AO59" s="25">
        <v>5</v>
      </c>
      <c r="AP59" s="25">
        <v>0</v>
      </c>
      <c r="AQ59" s="25">
        <v>0</v>
      </c>
      <c r="AR59" s="25">
        <v>0</v>
      </c>
      <c r="AS59" s="25">
        <v>2</v>
      </c>
      <c r="AT59" s="25">
        <v>11.439339</v>
      </c>
      <c r="AU59" s="25">
        <v>7</v>
      </c>
      <c r="AV59" s="25">
        <v>0</v>
      </c>
      <c r="AW59" s="25">
        <v>12</v>
      </c>
      <c r="AX59" s="25">
        <v>80</v>
      </c>
      <c r="AY59" s="25">
        <v>20</v>
      </c>
      <c r="AZ59" s="25">
        <v>0</v>
      </c>
      <c r="BA59" s="25">
        <v>0</v>
      </c>
      <c r="BB59" s="25">
        <v>0.4</v>
      </c>
      <c r="BC59" s="13"/>
      <c r="BD59" s="14">
        <v>0.1</v>
      </c>
      <c r="BE59" s="14">
        <v>0</v>
      </c>
      <c r="BF59" s="14">
        <v>0.9</v>
      </c>
      <c r="BG59" s="14">
        <v>0.99</v>
      </c>
      <c r="BH59" s="14">
        <v>0.5</v>
      </c>
      <c r="BI59" s="14">
        <v>0.5</v>
      </c>
      <c r="BJ59" s="14">
        <v>0.6</v>
      </c>
      <c r="BK59" s="14">
        <v>0.8</v>
      </c>
      <c r="BL59" s="53">
        <v>-0.6</v>
      </c>
      <c r="BM59" s="53">
        <v>-0.8</v>
      </c>
      <c r="BO59" s="53">
        <v>0.1</v>
      </c>
      <c r="BP59" s="53">
        <v>0.9</v>
      </c>
      <c r="BQ59" s="53">
        <v>0.5</v>
      </c>
      <c r="BT59" s="13"/>
      <c r="BU59" s="48">
        <v>37</v>
      </c>
      <c r="BV59" s="13"/>
      <c r="BW59" s="13"/>
      <c r="BX59" s="13"/>
      <c r="BY59" s="13"/>
      <c r="BZ59" s="13"/>
      <c r="CA59" s="13"/>
      <c r="CB59" s="13"/>
      <c r="CC59" s="13"/>
      <c r="CD59" s="13"/>
      <c r="CE59" s="12">
        <f>CE58*$BZ$49</f>
        <v>0.81</v>
      </c>
      <c r="CF59" s="12">
        <f>CF58*$BZ$49</f>
        <v>0.9</v>
      </c>
      <c r="CG59" s="12">
        <v>1</v>
      </c>
      <c r="CH59" s="12">
        <v>0</v>
      </c>
      <c r="CI59" s="12">
        <v>0</v>
      </c>
      <c r="CJ59" s="12">
        <v>0</v>
      </c>
      <c r="CW59" s="13"/>
      <c r="CX59" s="13" cm="1">
        <f t="array" ref="CX59:DD59">TRANSPOSE(-BM65:BM71+AN57:AN63)</f>
        <v>0.8</v>
      </c>
      <c r="CY59" s="13">
        <v>0.8</v>
      </c>
      <c r="CZ59" s="13">
        <v>1.2050000000000001</v>
      </c>
      <c r="DA59" s="13">
        <v>0.8</v>
      </c>
      <c r="DB59" s="13">
        <v>0.8</v>
      </c>
      <c r="DC59" s="13">
        <v>0.8</v>
      </c>
      <c r="DD59">
        <v>0.8</v>
      </c>
    </row>
    <row r="60" spans="1:108" x14ac:dyDescent="0.2">
      <c r="A60" s="3" t="s">
        <v>2</v>
      </c>
      <c r="B60" s="3" t="s">
        <v>4</v>
      </c>
      <c r="C60" s="3"/>
      <c r="D60" s="3"/>
      <c r="E60" s="3"/>
      <c r="F60" s="3"/>
      <c r="G60" s="3"/>
      <c r="H60" s="10"/>
      <c r="I60" s="3"/>
      <c r="J60" s="13">
        <v>0.6</v>
      </c>
      <c r="K60" s="13">
        <v>16.666679999999999</v>
      </c>
      <c r="L60" s="13">
        <v>0</v>
      </c>
      <c r="M60" s="13">
        <v>0.33335334</v>
      </c>
      <c r="N60" s="13">
        <v>0</v>
      </c>
      <c r="O60" s="13">
        <v>0</v>
      </c>
      <c r="P60" s="13">
        <v>1</v>
      </c>
      <c r="Q60" s="13">
        <v>0</v>
      </c>
      <c r="R60" s="13">
        <v>0</v>
      </c>
      <c r="S60" s="13">
        <v>0</v>
      </c>
      <c r="T60" s="13">
        <v>1</v>
      </c>
      <c r="U60" s="13">
        <v>0</v>
      </c>
      <c r="V60" s="13">
        <v>0.5</v>
      </c>
      <c r="W60" s="13">
        <v>1.8611111</v>
      </c>
      <c r="X60" s="13">
        <v>7</v>
      </c>
      <c r="Y60" s="13">
        <v>0</v>
      </c>
      <c r="Z60" s="13">
        <v>17</v>
      </c>
      <c r="AA60" s="13">
        <v>0</v>
      </c>
      <c r="AB60" s="13">
        <v>10</v>
      </c>
      <c r="AC60" s="13">
        <v>100</v>
      </c>
      <c r="AD60" s="13">
        <v>0</v>
      </c>
      <c r="AE60" s="13">
        <v>0.2</v>
      </c>
      <c r="AG60" s="25">
        <v>0.6</v>
      </c>
      <c r="AH60" s="25">
        <v>16.666679999999999</v>
      </c>
      <c r="AI60" s="25">
        <v>0</v>
      </c>
      <c r="AJ60" s="25">
        <v>0.33335334</v>
      </c>
      <c r="AK60" s="25">
        <v>0</v>
      </c>
      <c r="AL60" s="25">
        <v>0</v>
      </c>
      <c r="AM60" s="25">
        <v>1</v>
      </c>
      <c r="AN60" s="25">
        <v>0</v>
      </c>
      <c r="AO60" s="25">
        <v>0</v>
      </c>
      <c r="AP60" s="25">
        <v>0</v>
      </c>
      <c r="AQ60" s="25">
        <v>1</v>
      </c>
      <c r="AR60" s="25">
        <v>0</v>
      </c>
      <c r="AS60" s="25">
        <v>0.5</v>
      </c>
      <c r="AT60" s="25">
        <v>1.8611111</v>
      </c>
      <c r="AU60" s="25">
        <v>7</v>
      </c>
      <c r="AV60" s="25">
        <v>0</v>
      </c>
      <c r="AW60" s="25">
        <v>17</v>
      </c>
      <c r="AX60" s="25">
        <v>0</v>
      </c>
      <c r="AY60" s="25">
        <v>10</v>
      </c>
      <c r="AZ60" s="25">
        <v>100</v>
      </c>
      <c r="BA60" s="25">
        <v>0</v>
      </c>
      <c r="BB60" s="25">
        <v>0.2</v>
      </c>
      <c r="BC60" s="13"/>
      <c r="BD60" s="14">
        <v>0.1</v>
      </c>
      <c r="BE60" s="14">
        <v>0</v>
      </c>
      <c r="BF60" s="14">
        <v>0.9</v>
      </c>
      <c r="BG60" s="14">
        <v>0.99</v>
      </c>
      <c r="BH60" s="14">
        <v>0.5</v>
      </c>
      <c r="BI60" s="14">
        <v>0.5</v>
      </c>
      <c r="BJ60" s="14">
        <v>0.6</v>
      </c>
      <c r="BK60" s="14">
        <v>0.8</v>
      </c>
      <c r="BL60" s="53">
        <v>-0.6</v>
      </c>
      <c r="BM60" s="53">
        <v>-0.8</v>
      </c>
      <c r="BO60" s="53">
        <v>0.1</v>
      </c>
      <c r="BP60" s="53">
        <v>0.9</v>
      </c>
      <c r="BQ60" s="53">
        <v>0.5</v>
      </c>
      <c r="BT60" s="13"/>
      <c r="BU60" s="48">
        <v>27</v>
      </c>
      <c r="BV60" s="13"/>
      <c r="BW60" s="13"/>
      <c r="BX60" s="13"/>
      <c r="BY60" s="13"/>
      <c r="BZ60" s="13"/>
      <c r="CA60" s="13"/>
      <c r="CB60" s="13"/>
      <c r="CC60" s="13"/>
      <c r="CD60" s="13"/>
      <c r="CE60" s="12">
        <f>CE59*$BZ$49</f>
        <v>0.72900000000000009</v>
      </c>
      <c r="CF60" s="12">
        <f>CF59*$BZ$49</f>
        <v>0.81</v>
      </c>
      <c r="CG60" s="12">
        <f>CG59*$BZ$49</f>
        <v>0.9</v>
      </c>
      <c r="CH60" s="12">
        <v>1</v>
      </c>
      <c r="CI60" s="12">
        <v>0</v>
      </c>
      <c r="CJ60" s="12">
        <v>0</v>
      </c>
      <c r="CW60" s="13"/>
      <c r="CX60" s="11" t="s">
        <v>207</v>
      </c>
    </row>
    <row r="61" spans="1:108" x14ac:dyDescent="0.2">
      <c r="A61" s="3" t="s">
        <v>2</v>
      </c>
      <c r="B61" s="3" t="s">
        <v>5</v>
      </c>
      <c r="C61" s="3"/>
      <c r="D61" s="3"/>
      <c r="E61" s="3"/>
      <c r="F61" s="3"/>
      <c r="G61" s="3"/>
      <c r="H61" s="10"/>
      <c r="I61" s="3"/>
      <c r="J61" s="13">
        <v>0.9</v>
      </c>
      <c r="K61" s="13">
        <v>10.1</v>
      </c>
      <c r="L61" s="13">
        <v>0</v>
      </c>
      <c r="M61" s="13">
        <v>0</v>
      </c>
      <c r="N61" s="13">
        <v>0</v>
      </c>
      <c r="O61" s="13">
        <v>0</v>
      </c>
      <c r="P61" s="13">
        <v>1</v>
      </c>
      <c r="Q61" s="13">
        <v>0</v>
      </c>
      <c r="R61" s="13">
        <v>0</v>
      </c>
      <c r="S61" s="13">
        <v>0</v>
      </c>
      <c r="T61" s="13">
        <v>5</v>
      </c>
      <c r="U61" s="13">
        <v>0</v>
      </c>
      <c r="V61" s="13">
        <v>1</v>
      </c>
      <c r="W61" s="13">
        <v>2.6111111</v>
      </c>
      <c r="X61" s="13">
        <v>0</v>
      </c>
      <c r="Y61" s="13">
        <v>0</v>
      </c>
      <c r="Z61" s="13">
        <v>17</v>
      </c>
      <c r="AA61" s="13">
        <v>0</v>
      </c>
      <c r="AB61" s="13">
        <v>10</v>
      </c>
      <c r="AC61" s="13">
        <v>100</v>
      </c>
      <c r="AD61" s="13">
        <v>0</v>
      </c>
      <c r="AE61" s="13">
        <v>0.2</v>
      </c>
      <c r="AG61" s="25">
        <v>0.9</v>
      </c>
      <c r="AH61" s="25">
        <v>10.1</v>
      </c>
      <c r="AI61" s="25">
        <v>0</v>
      </c>
      <c r="AJ61" s="25">
        <v>0</v>
      </c>
      <c r="AK61" s="25">
        <v>0</v>
      </c>
      <c r="AL61" s="25">
        <v>0</v>
      </c>
      <c r="AM61" s="25">
        <v>1</v>
      </c>
      <c r="AN61" s="25">
        <v>0</v>
      </c>
      <c r="AO61" s="25">
        <v>0</v>
      </c>
      <c r="AP61" s="25">
        <v>0</v>
      </c>
      <c r="AQ61" s="25">
        <v>5</v>
      </c>
      <c r="AR61" s="25">
        <v>0</v>
      </c>
      <c r="AS61" s="25">
        <v>1</v>
      </c>
      <c r="AT61" s="25">
        <v>2.6111111</v>
      </c>
      <c r="AU61" s="25">
        <v>0</v>
      </c>
      <c r="AV61" s="25">
        <v>0</v>
      </c>
      <c r="AW61" s="25">
        <v>17</v>
      </c>
      <c r="AX61" s="25">
        <v>0</v>
      </c>
      <c r="AY61" s="25">
        <v>10</v>
      </c>
      <c r="AZ61" s="25">
        <v>100</v>
      </c>
      <c r="BA61" s="25">
        <v>0</v>
      </c>
      <c r="BB61" s="25">
        <v>0.2</v>
      </c>
      <c r="BC61" s="13"/>
      <c r="BD61" s="14">
        <v>0.1</v>
      </c>
      <c r="BE61" s="14">
        <v>0</v>
      </c>
      <c r="BF61" s="14">
        <v>0.9</v>
      </c>
      <c r="BG61" s="14">
        <v>0.99</v>
      </c>
      <c r="BH61" s="14">
        <v>0.5</v>
      </c>
      <c r="BI61" s="14">
        <v>0.5</v>
      </c>
      <c r="BJ61" s="14">
        <v>0.6</v>
      </c>
      <c r="BK61" s="14">
        <v>0.8</v>
      </c>
      <c r="BL61" s="53">
        <v>-0.6</v>
      </c>
      <c r="BM61" s="53">
        <v>-0.8</v>
      </c>
      <c r="BO61" s="53">
        <v>0.1</v>
      </c>
      <c r="BP61" s="53">
        <v>0.9</v>
      </c>
      <c r="BQ61" s="53">
        <v>0.5</v>
      </c>
      <c r="BT61" s="13"/>
      <c r="BU61" s="48">
        <v>10</v>
      </c>
      <c r="BV61" s="13"/>
      <c r="BW61" s="13"/>
      <c r="BX61" s="13"/>
      <c r="BY61" s="13"/>
      <c r="BZ61" s="13"/>
      <c r="CA61" s="13"/>
      <c r="CB61" s="13"/>
      <c r="CC61" s="13"/>
      <c r="CD61" s="13"/>
      <c r="CE61" s="12">
        <f>CE60*$BZ$49</f>
        <v>0.65610000000000013</v>
      </c>
      <c r="CF61" s="12">
        <f>CF60*$BZ$49</f>
        <v>0.72900000000000009</v>
      </c>
      <c r="CG61" s="12">
        <f>CG60*$BZ$49</f>
        <v>0.81</v>
      </c>
      <c r="CH61" s="12">
        <f>CH60*$BZ$49</f>
        <v>0.9</v>
      </c>
      <c r="CI61" s="12">
        <v>1</v>
      </c>
      <c r="CJ61" s="12">
        <v>0</v>
      </c>
      <c r="CW61" s="13"/>
      <c r="CX61" cm="1">
        <f t="array" ref="CX61:DC61">TRANSPOSE(BP65:BP70-_xlfn.ANCHORARRAY(BU57))</f>
        <v>48</v>
      </c>
      <c r="CY61">
        <v>48</v>
      </c>
      <c r="CZ61">
        <v>53</v>
      </c>
      <c r="DA61">
        <v>63</v>
      </c>
      <c r="DB61">
        <v>80</v>
      </c>
      <c r="DC61">
        <v>80</v>
      </c>
    </row>
    <row r="62" spans="1:108" x14ac:dyDescent="0.2">
      <c r="A62" s="3" t="s">
        <v>2</v>
      </c>
      <c r="B62" s="3" t="s">
        <v>6</v>
      </c>
      <c r="C62" s="3"/>
      <c r="D62" s="3"/>
      <c r="E62" s="3"/>
      <c r="F62" s="3"/>
      <c r="G62" s="3"/>
      <c r="H62" s="10"/>
      <c r="I62" s="3"/>
      <c r="J62" s="13">
        <v>0.6</v>
      </c>
      <c r="K62" s="13">
        <v>16.666679999999999</v>
      </c>
      <c r="L62" s="13">
        <v>0</v>
      </c>
      <c r="M62" s="13">
        <v>0</v>
      </c>
      <c r="N62" s="13">
        <v>0</v>
      </c>
      <c r="O62" s="13">
        <v>0</v>
      </c>
      <c r="P62" s="13">
        <v>2</v>
      </c>
      <c r="Q62" s="13">
        <v>0</v>
      </c>
      <c r="R62" s="13">
        <v>0</v>
      </c>
      <c r="S62" s="13">
        <v>0</v>
      </c>
      <c r="T62" s="13">
        <v>1</v>
      </c>
      <c r="U62" s="13">
        <v>0</v>
      </c>
      <c r="V62" s="13">
        <v>2</v>
      </c>
      <c r="W62" s="13">
        <v>5.2222222</v>
      </c>
      <c r="X62" s="13">
        <v>6.6666800000000004</v>
      </c>
      <c r="Y62" s="13">
        <v>0</v>
      </c>
      <c r="Z62" s="13">
        <v>6.6666800000000004</v>
      </c>
      <c r="AA62" s="13">
        <v>44.444533</v>
      </c>
      <c r="AB62" s="13">
        <v>15.555467</v>
      </c>
      <c r="AC62" s="13">
        <v>0</v>
      </c>
      <c r="AD62" s="13">
        <v>0</v>
      </c>
      <c r="AE62" s="13">
        <v>0.31110933000000002</v>
      </c>
      <c r="AG62" s="25">
        <v>0.6</v>
      </c>
      <c r="AH62" s="25">
        <v>16.666679999999999</v>
      </c>
      <c r="AI62" s="25">
        <v>0</v>
      </c>
      <c r="AJ62" s="25">
        <v>0</v>
      </c>
      <c r="AK62" s="25">
        <v>0</v>
      </c>
      <c r="AL62" s="25">
        <v>0</v>
      </c>
      <c r="AM62" s="25">
        <v>2</v>
      </c>
      <c r="AN62" s="25">
        <v>0</v>
      </c>
      <c r="AO62" s="25">
        <v>0</v>
      </c>
      <c r="AP62" s="25">
        <v>0</v>
      </c>
      <c r="AQ62" s="25">
        <v>1</v>
      </c>
      <c r="AR62" s="25">
        <v>0</v>
      </c>
      <c r="AS62" s="25">
        <v>2</v>
      </c>
      <c r="AT62" s="25">
        <v>5.2222222</v>
      </c>
      <c r="AU62" s="25">
        <v>6.6666800000000004</v>
      </c>
      <c r="AV62" s="25">
        <v>0</v>
      </c>
      <c r="AW62" s="25">
        <v>6.6666800000000004</v>
      </c>
      <c r="AX62" s="25">
        <v>44.444533</v>
      </c>
      <c r="AY62" s="25">
        <v>15.555467</v>
      </c>
      <c r="AZ62" s="25">
        <v>0</v>
      </c>
      <c r="BA62" s="25">
        <v>0</v>
      </c>
      <c r="BB62" s="25">
        <v>0.31110933000000002</v>
      </c>
      <c r="BC62" s="13"/>
      <c r="BD62" s="14">
        <v>0.1</v>
      </c>
      <c r="BE62" s="14">
        <v>0</v>
      </c>
      <c r="BF62" s="14">
        <v>0.9</v>
      </c>
      <c r="BG62" s="14">
        <v>0.99</v>
      </c>
      <c r="BH62" s="14">
        <v>0.5</v>
      </c>
      <c r="BI62" s="14">
        <v>0.5</v>
      </c>
      <c r="BJ62" s="14">
        <v>0.6</v>
      </c>
      <c r="BK62" s="14">
        <v>0.8</v>
      </c>
      <c r="BL62" s="53">
        <v>-0.6</v>
      </c>
      <c r="BM62" s="53">
        <v>-0.8</v>
      </c>
      <c r="BO62" s="53">
        <v>0.1</v>
      </c>
      <c r="BP62" s="53">
        <v>0.9</v>
      </c>
      <c r="BQ62" s="53">
        <v>0.5</v>
      </c>
      <c r="BT62" s="13"/>
      <c r="BU62" s="48">
        <v>10</v>
      </c>
      <c r="BV62" s="13"/>
      <c r="BW62" s="13"/>
      <c r="BX62" s="13"/>
      <c r="BY62" s="13"/>
      <c r="BZ62" s="13"/>
      <c r="CA62" s="13"/>
      <c r="CB62" s="13"/>
      <c r="CC62" s="13"/>
      <c r="CD62" s="13"/>
      <c r="CE62" s="12">
        <f>CE61*$BZ$49</f>
        <v>0.59049000000000018</v>
      </c>
      <c r="CF62" s="12">
        <f>CF61*$BZ$49</f>
        <v>0.65610000000000013</v>
      </c>
      <c r="CG62" s="12">
        <f>CG61*$BZ$49</f>
        <v>0.72900000000000009</v>
      </c>
      <c r="CH62" s="12">
        <f>CH61*$BZ$49</f>
        <v>0.81</v>
      </c>
      <c r="CI62" s="12">
        <f>CI61*$BZ$49</f>
        <v>0.9</v>
      </c>
      <c r="CJ62" s="12">
        <v>1</v>
      </c>
      <c r="CW62" s="13"/>
      <c r="CX62" s="11" t="s">
        <v>208</v>
      </c>
    </row>
    <row r="63" spans="1:108" x14ac:dyDescent="0.2">
      <c r="A63" s="3" t="s">
        <v>218</v>
      </c>
      <c r="B63" s="3" t="s">
        <v>219</v>
      </c>
      <c r="C63" s="3"/>
      <c r="D63" s="3"/>
      <c r="E63" s="3"/>
      <c r="F63" s="3"/>
      <c r="G63" s="3"/>
      <c r="H63" s="10"/>
      <c r="I63" s="3"/>
      <c r="J63" s="13">
        <v>0</v>
      </c>
      <c r="K63" s="13">
        <v>15</v>
      </c>
      <c r="L63" s="13">
        <v>0</v>
      </c>
      <c r="M63" s="13">
        <v>0</v>
      </c>
      <c r="N63" s="13">
        <v>0</v>
      </c>
      <c r="O63" s="13">
        <v>0</v>
      </c>
      <c r="P63" s="13">
        <v>2</v>
      </c>
      <c r="Q63" s="13">
        <v>0</v>
      </c>
      <c r="R63" s="13">
        <v>0</v>
      </c>
      <c r="S63" s="13">
        <v>0</v>
      </c>
      <c r="T63" s="13">
        <v>5</v>
      </c>
      <c r="U63" s="13">
        <v>0</v>
      </c>
      <c r="V63" s="13">
        <v>2</v>
      </c>
      <c r="W63" s="13">
        <v>5.2222222</v>
      </c>
      <c r="X63" s="13">
        <v>0</v>
      </c>
      <c r="Y63" s="13">
        <v>0</v>
      </c>
      <c r="Z63" s="13">
        <v>0</v>
      </c>
      <c r="AA63" s="13">
        <v>0</v>
      </c>
      <c r="AB63" s="13">
        <v>0</v>
      </c>
      <c r="AC63" s="13">
        <v>0</v>
      </c>
      <c r="AD63" s="13">
        <v>0</v>
      </c>
      <c r="AE63" s="13">
        <v>0</v>
      </c>
      <c r="AG63" s="25">
        <v>0</v>
      </c>
      <c r="AH63" s="25">
        <v>15</v>
      </c>
      <c r="AI63" s="25">
        <v>0</v>
      </c>
      <c r="AJ63" s="25">
        <v>0</v>
      </c>
      <c r="AK63" s="25">
        <v>0</v>
      </c>
      <c r="AL63" s="25">
        <v>0</v>
      </c>
      <c r="AM63" s="25">
        <v>2</v>
      </c>
      <c r="AN63" s="25">
        <v>0</v>
      </c>
      <c r="AO63" s="25">
        <v>0</v>
      </c>
      <c r="AP63" s="25">
        <v>0</v>
      </c>
      <c r="AQ63" s="25">
        <v>5</v>
      </c>
      <c r="AR63" s="25">
        <v>0</v>
      </c>
      <c r="AS63" s="25">
        <v>2</v>
      </c>
      <c r="AT63" s="25">
        <v>5.2222222</v>
      </c>
      <c r="AU63" s="25">
        <v>0</v>
      </c>
      <c r="AV63" s="25">
        <v>0</v>
      </c>
      <c r="AW63" s="25">
        <v>0</v>
      </c>
      <c r="AX63" s="25">
        <v>0</v>
      </c>
      <c r="AY63" s="25">
        <v>0</v>
      </c>
      <c r="AZ63" s="25">
        <v>0</v>
      </c>
      <c r="BA63" s="25">
        <v>0</v>
      </c>
      <c r="BB63" s="25">
        <v>0</v>
      </c>
      <c r="BC63" s="13"/>
      <c r="BJ63" s="14">
        <v>0</v>
      </c>
      <c r="BK63" s="14">
        <v>0</v>
      </c>
      <c r="BL63" s="53">
        <v>-0.6</v>
      </c>
      <c r="BM63" s="53">
        <v>-0.8</v>
      </c>
      <c r="CW63" s="13"/>
      <c r="CX63" s="41" cm="1">
        <f t="array" ref="CX63:DC63">TRANSPOSE(_xlfn.ANCHORARRAY(BU57)-BO65:BO70)</f>
        <v>32</v>
      </c>
      <c r="CY63">
        <v>32</v>
      </c>
      <c r="CZ63">
        <v>27</v>
      </c>
      <c r="DA63">
        <v>17</v>
      </c>
      <c r="DB63">
        <v>0</v>
      </c>
      <c r="DC63">
        <v>0</v>
      </c>
    </row>
    <row r="64" spans="1:108" x14ac:dyDescent="0.2">
      <c r="BD64" s="27" t="s">
        <v>83</v>
      </c>
      <c r="BF64" s="11" t="s">
        <v>84</v>
      </c>
      <c r="BH64" s="11" t="s">
        <v>202</v>
      </c>
      <c r="BJ64" s="27" t="s">
        <v>85</v>
      </c>
      <c r="BL64" s="27" t="s">
        <v>86</v>
      </c>
      <c r="BM64" s="27"/>
      <c r="BN64" s="27"/>
      <c r="BO64" s="27"/>
      <c r="BP64" s="27"/>
      <c r="BQ64" s="27"/>
    </row>
    <row r="65" spans="1:102" x14ac:dyDescent="0.2">
      <c r="A65" s="3" t="s">
        <v>1</v>
      </c>
      <c r="B65" s="3" t="s">
        <v>4</v>
      </c>
      <c r="BD65" s="37" cm="1">
        <f t="array" ref="BD65:BE70">BD57:BE62*$BT$91:$BU$91</f>
        <v>0.1</v>
      </c>
      <c r="BE65" s="37">
        <v>0</v>
      </c>
      <c r="BF65" s="37" cm="1">
        <f t="array" ref="BF65:BG70">BF57:BG62*$BT$91:$BU$91</f>
        <v>0.9</v>
      </c>
      <c r="BG65" s="55">
        <v>0.99</v>
      </c>
      <c r="BH65" s="37" cm="1">
        <f t="array" ref="BH65:BI70">BH57:BI62*$BT$91:$BU$91</f>
        <v>0.5</v>
      </c>
      <c r="BI65" s="37">
        <v>0.5</v>
      </c>
      <c r="BJ65" s="37" cm="1">
        <f t="array" ref="BJ65:BK71">BJ57:BK63*$BT$91:$BU$91</f>
        <v>0.6</v>
      </c>
      <c r="BK65" s="37">
        <v>0.8</v>
      </c>
      <c r="BL65" s="37" cm="1">
        <f t="array" ref="BL65:BM71">BL57:BM63*$BT$91:$BU$91</f>
        <v>-0.6</v>
      </c>
      <c r="BM65" s="37">
        <v>-0.8</v>
      </c>
      <c r="BO65" s="37" cm="1">
        <f t="array" ref="BO65:BQ70">BO57:BQ62*BP91</f>
        <v>10</v>
      </c>
      <c r="BP65" s="37">
        <v>90</v>
      </c>
      <c r="BQ65" s="37">
        <v>50</v>
      </c>
    </row>
    <row r="66" spans="1:102" x14ac:dyDescent="0.2">
      <c r="A66" s="3" t="s">
        <v>1</v>
      </c>
      <c r="B66" s="3" t="s">
        <v>5</v>
      </c>
      <c r="BD66" s="37">
        <v>0.1</v>
      </c>
      <c r="BE66" s="37">
        <v>0</v>
      </c>
      <c r="BF66" s="37">
        <v>0.9</v>
      </c>
      <c r="BG66" s="55">
        <v>0.99</v>
      </c>
      <c r="BH66" s="37">
        <v>0.5</v>
      </c>
      <c r="BI66" s="37">
        <v>0.5</v>
      </c>
      <c r="BJ66" s="37">
        <v>0.6</v>
      </c>
      <c r="BK66" s="37">
        <v>0.8</v>
      </c>
      <c r="BL66" s="37">
        <v>-0.6</v>
      </c>
      <c r="BM66" s="37">
        <v>-0.8</v>
      </c>
      <c r="BO66" s="37">
        <v>10</v>
      </c>
      <c r="BP66" s="37">
        <v>90</v>
      </c>
      <c r="BQ66" s="37">
        <v>50</v>
      </c>
      <c r="CH66" s="13"/>
      <c r="CI66" s="13"/>
      <c r="CX66" s="41"/>
    </row>
    <row r="67" spans="1:102" x14ac:dyDescent="0.2">
      <c r="A67" s="3" t="s">
        <v>1</v>
      </c>
      <c r="B67" s="3" t="s">
        <v>6</v>
      </c>
      <c r="BD67" s="37">
        <v>0.1</v>
      </c>
      <c r="BE67" s="37">
        <v>0</v>
      </c>
      <c r="BF67" s="37">
        <v>0.9</v>
      </c>
      <c r="BG67" s="55">
        <v>0.99</v>
      </c>
      <c r="BH67" s="37">
        <v>0.5</v>
      </c>
      <c r="BI67" s="37">
        <v>0.5</v>
      </c>
      <c r="BJ67" s="37">
        <v>0.6</v>
      </c>
      <c r="BK67" s="37">
        <v>0.8</v>
      </c>
      <c r="BL67" s="37">
        <v>-0.6</v>
      </c>
      <c r="BM67" s="37">
        <v>-0.8</v>
      </c>
      <c r="BO67" s="37">
        <v>10</v>
      </c>
      <c r="BP67" s="37">
        <v>90</v>
      </c>
      <c r="BQ67" s="37">
        <v>50</v>
      </c>
      <c r="CI67" s="13"/>
    </row>
    <row r="68" spans="1:102" x14ac:dyDescent="0.2">
      <c r="A68" s="3" t="s">
        <v>2</v>
      </c>
      <c r="B68" s="3" t="s">
        <v>4</v>
      </c>
      <c r="J68" t="s">
        <v>1</v>
      </c>
      <c r="K68" t="s">
        <v>2</v>
      </c>
      <c r="L68" t="s">
        <v>218</v>
      </c>
      <c r="BD68" s="37">
        <v>0.1</v>
      </c>
      <c r="BE68" s="37">
        <v>0</v>
      </c>
      <c r="BF68" s="37">
        <v>0.9</v>
      </c>
      <c r="BG68" s="55">
        <v>0.99</v>
      </c>
      <c r="BH68" s="37">
        <v>0.5</v>
      </c>
      <c r="BI68" s="37">
        <v>0.5</v>
      </c>
      <c r="BJ68" s="37">
        <v>0.6</v>
      </c>
      <c r="BK68" s="37">
        <v>0.8</v>
      </c>
      <c r="BL68" s="37">
        <v>-0.6</v>
      </c>
      <c r="BM68" s="37">
        <v>-0.8</v>
      </c>
      <c r="BO68" s="37">
        <v>10</v>
      </c>
      <c r="BP68" s="37">
        <v>90</v>
      </c>
      <c r="BQ68" s="37">
        <v>50</v>
      </c>
      <c r="CI68" s="13"/>
    </row>
    <row r="69" spans="1:102" x14ac:dyDescent="0.2">
      <c r="A69" s="3" t="s">
        <v>2</v>
      </c>
      <c r="B69" s="3" t="s">
        <v>5</v>
      </c>
      <c r="I69" s="64" t="s">
        <v>215</v>
      </c>
      <c r="J69" s="14">
        <v>190</v>
      </c>
      <c r="K69" s="63">
        <f>365-J69</f>
        <v>175</v>
      </c>
      <c r="L69" s="63">
        <v>0</v>
      </c>
      <c r="BD69" s="37">
        <v>0.1</v>
      </c>
      <c r="BE69" s="37">
        <v>0</v>
      </c>
      <c r="BF69" s="37">
        <v>0.9</v>
      </c>
      <c r="BG69" s="55">
        <v>0.99</v>
      </c>
      <c r="BH69" s="37">
        <v>0.5</v>
      </c>
      <c r="BI69" s="37">
        <v>0.5</v>
      </c>
      <c r="BJ69" s="37">
        <v>0.6</v>
      </c>
      <c r="BK69" s="37">
        <v>0.8</v>
      </c>
      <c r="BL69" s="37">
        <v>-0.6</v>
      </c>
      <c r="BM69" s="37">
        <v>-0.8</v>
      </c>
      <c r="BO69" s="37">
        <v>10</v>
      </c>
      <c r="BP69" s="37">
        <v>90</v>
      </c>
      <c r="BQ69" s="37">
        <v>50</v>
      </c>
      <c r="CI69" s="13"/>
    </row>
    <row r="70" spans="1:102" x14ac:dyDescent="0.2">
      <c r="A70" s="3" t="s">
        <v>2</v>
      </c>
      <c r="B70" s="3" t="s">
        <v>6</v>
      </c>
      <c r="C70" s="3"/>
      <c r="D70" s="3"/>
      <c r="E70" s="3"/>
      <c r="F70" s="3"/>
      <c r="G70" s="3"/>
      <c r="H70" s="10"/>
      <c r="I70" s="3"/>
      <c r="J70" s="13"/>
      <c r="K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BD70" s="38">
        <v>0.1</v>
      </c>
      <c r="BE70" s="37">
        <v>0</v>
      </c>
      <c r="BF70" s="38">
        <v>0.9</v>
      </c>
      <c r="BG70" s="38">
        <v>0.99</v>
      </c>
      <c r="BH70" s="38">
        <v>0.5</v>
      </c>
      <c r="BI70" s="38">
        <v>0.5</v>
      </c>
      <c r="BJ70" s="38">
        <v>0.6</v>
      </c>
      <c r="BK70" s="38">
        <v>0.8</v>
      </c>
      <c r="BL70" s="38">
        <v>-0.6</v>
      </c>
      <c r="BM70" s="38">
        <v>-0.8</v>
      </c>
      <c r="BO70" s="37">
        <v>10</v>
      </c>
      <c r="BP70" s="37">
        <v>90</v>
      </c>
      <c r="BQ70" s="37">
        <v>50</v>
      </c>
      <c r="BT70" s="13"/>
      <c r="BU70" s="13"/>
      <c r="CI70" s="13"/>
      <c r="CW70" s="13"/>
      <c r="CX70" s="13"/>
    </row>
    <row r="71" spans="1:102" x14ac:dyDescent="0.2">
      <c r="A71" s="3" t="s">
        <v>218</v>
      </c>
      <c r="B71" s="3" t="s">
        <v>219</v>
      </c>
      <c r="C71" s="3"/>
      <c r="D71" s="3"/>
      <c r="E71" s="3"/>
      <c r="F71" s="3"/>
      <c r="G71" s="3"/>
      <c r="H71" s="10"/>
      <c r="I71" s="3"/>
      <c r="J71" s="13"/>
      <c r="K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BJ71">
        <v>0</v>
      </c>
      <c r="BK71">
        <v>0</v>
      </c>
      <c r="BL71">
        <v>-0.6</v>
      </c>
      <c r="BM71">
        <v>-0.8</v>
      </c>
      <c r="BT71" s="13"/>
      <c r="BU71" s="13"/>
      <c r="CI71" s="13"/>
      <c r="CW71" s="13"/>
      <c r="CX71" s="13"/>
    </row>
    <row r="72" spans="1:102" x14ac:dyDescent="0.2">
      <c r="J72" t="s">
        <v>216</v>
      </c>
      <c r="M72" t="s">
        <v>217</v>
      </c>
      <c r="BD72" s="11" t="s">
        <v>138</v>
      </c>
      <c r="CI72" s="13"/>
    </row>
    <row r="73" spans="1:102" x14ac:dyDescent="0.2">
      <c r="A73" s="3" t="s">
        <v>1</v>
      </c>
      <c r="B73" s="3" t="s">
        <v>4</v>
      </c>
      <c r="C73" s="3"/>
      <c r="D73" s="3"/>
      <c r="E73" s="3"/>
      <c r="F73" s="3"/>
      <c r="G73" s="3"/>
      <c r="H73" s="10"/>
      <c r="I73" s="3"/>
      <c r="J73" s="12">
        <v>1</v>
      </c>
      <c r="K73" s="12">
        <v>0</v>
      </c>
      <c r="L73" s="12">
        <v>0</v>
      </c>
      <c r="M73" s="13" cm="1">
        <f t="array" ref="M73:M79">MMULT(J73:L79,TRANSPOSE(J69:L69))</f>
        <v>190</v>
      </c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BD73" s="37" cm="1">
        <f t="array" ref="BD73:BS79">MMULT(BD49:BS55,_xlfn.MUNIT(16)*BD91:BS91)</f>
        <v>0.30000000000000004</v>
      </c>
      <c r="BE73" s="38">
        <v>16.666679999999999</v>
      </c>
      <c r="BF73" s="38">
        <v>0</v>
      </c>
      <c r="BG73" s="38">
        <v>7.5954050000000004</v>
      </c>
      <c r="BH73" s="38">
        <v>5</v>
      </c>
      <c r="BI73" s="38">
        <v>0</v>
      </c>
      <c r="BJ73" s="38">
        <v>5</v>
      </c>
      <c r="BK73" s="38">
        <v>0</v>
      </c>
      <c r="BL73" s="38">
        <v>2</v>
      </c>
      <c r="BM73" s="38">
        <v>9999</v>
      </c>
      <c r="BN73" s="38">
        <v>7</v>
      </c>
      <c r="BO73" s="38">
        <v>22</v>
      </c>
      <c r="BP73" s="38">
        <v>500</v>
      </c>
      <c r="BQ73" s="38">
        <v>150</v>
      </c>
      <c r="BR73" s="38">
        <v>200</v>
      </c>
      <c r="BS73" s="38">
        <v>99999</v>
      </c>
      <c r="CW73" s="13"/>
      <c r="CX73" s="13"/>
    </row>
    <row r="74" spans="1:102" x14ac:dyDescent="0.2">
      <c r="A74" s="3" t="s">
        <v>1</v>
      </c>
      <c r="B74" s="3" t="s">
        <v>5</v>
      </c>
      <c r="C74" s="3"/>
      <c r="D74" s="3"/>
      <c r="E74" s="3"/>
      <c r="F74" s="3"/>
      <c r="G74" s="3"/>
      <c r="H74" s="10"/>
      <c r="I74" s="3"/>
      <c r="J74" s="12">
        <v>1</v>
      </c>
      <c r="K74" s="12">
        <v>0</v>
      </c>
      <c r="L74" s="12">
        <v>0</v>
      </c>
      <c r="M74">
        <v>190</v>
      </c>
      <c r="BD74" s="38">
        <v>0.60000000000000009</v>
      </c>
      <c r="BE74" s="38">
        <v>16.666679999999999</v>
      </c>
      <c r="BF74" s="38">
        <v>0</v>
      </c>
      <c r="BG74" s="38">
        <v>7.5954050000000004</v>
      </c>
      <c r="BH74" s="38">
        <v>5</v>
      </c>
      <c r="BI74" s="38">
        <v>0</v>
      </c>
      <c r="BJ74" s="38">
        <v>5</v>
      </c>
      <c r="BK74" s="38">
        <v>0</v>
      </c>
      <c r="BL74" s="38">
        <v>2</v>
      </c>
      <c r="BM74" s="38">
        <v>9999</v>
      </c>
      <c r="BN74" s="38">
        <v>0</v>
      </c>
      <c r="BO74" s="38">
        <v>22</v>
      </c>
      <c r="BP74" s="38">
        <v>500</v>
      </c>
      <c r="BQ74" s="38">
        <v>150</v>
      </c>
      <c r="BR74" s="38">
        <v>200</v>
      </c>
      <c r="BS74" s="38">
        <v>99999</v>
      </c>
      <c r="CW74" s="13"/>
      <c r="CX74" s="13"/>
    </row>
    <row r="75" spans="1:102" x14ac:dyDescent="0.2">
      <c r="A75" s="3" t="s">
        <v>1</v>
      </c>
      <c r="B75" s="3" t="s">
        <v>6</v>
      </c>
      <c r="C75" s="3"/>
      <c r="D75" s="3"/>
      <c r="E75" s="3"/>
      <c r="F75" s="3"/>
      <c r="G75" s="3"/>
      <c r="H75" s="10"/>
      <c r="I75" s="3"/>
      <c r="J75" s="12">
        <v>1</v>
      </c>
      <c r="K75" s="12">
        <v>0</v>
      </c>
      <c r="L75" s="12">
        <v>0</v>
      </c>
      <c r="M75">
        <v>190</v>
      </c>
      <c r="BD75" s="38">
        <v>0.30000000000000004</v>
      </c>
      <c r="BE75" s="38">
        <v>16.666679999999999</v>
      </c>
      <c r="BF75" s="38">
        <v>0</v>
      </c>
      <c r="BG75" s="38">
        <v>7.5954050000000004</v>
      </c>
      <c r="BH75" s="38">
        <v>5</v>
      </c>
      <c r="BI75" s="38">
        <v>0</v>
      </c>
      <c r="BJ75" s="38">
        <v>5</v>
      </c>
      <c r="BK75" s="38">
        <v>0</v>
      </c>
      <c r="BL75" s="38">
        <v>2</v>
      </c>
      <c r="BM75" s="38">
        <v>9999</v>
      </c>
      <c r="BN75" s="38">
        <v>7</v>
      </c>
      <c r="BO75" s="38">
        <v>22</v>
      </c>
      <c r="BP75" s="38">
        <v>500</v>
      </c>
      <c r="BQ75" s="38">
        <v>150</v>
      </c>
      <c r="BR75" s="38">
        <v>200</v>
      </c>
      <c r="BS75" s="38">
        <v>99999</v>
      </c>
      <c r="CP75" s="11"/>
      <c r="CW75" s="13"/>
      <c r="CX75" s="13"/>
    </row>
    <row r="76" spans="1:102" x14ac:dyDescent="0.2">
      <c r="A76" s="3" t="s">
        <v>2</v>
      </c>
      <c r="B76" s="3" t="s">
        <v>4</v>
      </c>
      <c r="C76" s="3"/>
      <c r="D76" s="3"/>
      <c r="E76" s="3"/>
      <c r="F76" s="3"/>
      <c r="G76" s="3"/>
      <c r="H76" s="10"/>
      <c r="I76" s="3"/>
      <c r="J76" s="12">
        <v>0</v>
      </c>
      <c r="K76" s="12">
        <v>1</v>
      </c>
      <c r="L76" s="12">
        <v>0</v>
      </c>
      <c r="M76">
        <v>175</v>
      </c>
      <c r="BD76" s="38">
        <v>0.60000000000000009</v>
      </c>
      <c r="BE76" s="38">
        <v>16.666679999999999</v>
      </c>
      <c r="BF76" s="38">
        <v>0</v>
      </c>
      <c r="BG76" s="38">
        <v>7.5954050000000004</v>
      </c>
      <c r="BH76" s="38">
        <v>5</v>
      </c>
      <c r="BI76" s="38">
        <v>0</v>
      </c>
      <c r="BJ76" s="38">
        <v>5</v>
      </c>
      <c r="BK76" s="38">
        <v>0</v>
      </c>
      <c r="BL76" s="38">
        <v>2</v>
      </c>
      <c r="BM76" s="38">
        <v>9999</v>
      </c>
      <c r="BN76" s="38">
        <v>7</v>
      </c>
      <c r="BO76" s="38">
        <v>22</v>
      </c>
      <c r="BP76" s="38">
        <v>500</v>
      </c>
      <c r="BQ76" s="38">
        <v>150</v>
      </c>
      <c r="BR76" s="38">
        <v>200</v>
      </c>
      <c r="BS76" s="38">
        <v>99999</v>
      </c>
      <c r="CW76" s="13"/>
      <c r="CX76" s="13"/>
    </row>
    <row r="77" spans="1:102" x14ac:dyDescent="0.2">
      <c r="A77" s="3" t="s">
        <v>2</v>
      </c>
      <c r="B77" s="3" t="s">
        <v>5</v>
      </c>
      <c r="C77" s="3"/>
      <c r="D77" s="3"/>
      <c r="E77" s="3"/>
      <c r="F77" s="3"/>
      <c r="G77" s="3"/>
      <c r="H77" s="10"/>
      <c r="I77" s="3"/>
      <c r="J77" s="12">
        <v>0</v>
      </c>
      <c r="K77" s="12">
        <v>1</v>
      </c>
      <c r="L77" s="12">
        <v>0</v>
      </c>
      <c r="M77">
        <v>175</v>
      </c>
      <c r="BD77" s="38">
        <v>0.89999999999999991</v>
      </c>
      <c r="BE77" s="38">
        <v>16.666679999999999</v>
      </c>
      <c r="BF77" s="38">
        <v>0</v>
      </c>
      <c r="BG77" s="38">
        <v>7.5954050000000004</v>
      </c>
      <c r="BH77" s="38">
        <v>5</v>
      </c>
      <c r="BI77" s="38">
        <v>0</v>
      </c>
      <c r="BJ77" s="38">
        <v>5</v>
      </c>
      <c r="BK77" s="38">
        <v>0</v>
      </c>
      <c r="BL77" s="38">
        <v>2</v>
      </c>
      <c r="BM77" s="38">
        <v>9999</v>
      </c>
      <c r="BN77" s="38">
        <v>0</v>
      </c>
      <c r="BO77" s="38">
        <v>22</v>
      </c>
      <c r="BP77" s="38">
        <v>500</v>
      </c>
      <c r="BQ77" s="38">
        <v>150</v>
      </c>
      <c r="BR77" s="38">
        <v>200</v>
      </c>
      <c r="BS77" s="38">
        <v>99999</v>
      </c>
      <c r="CJ77" s="13"/>
      <c r="CK77" s="13"/>
      <c r="CL77" s="13"/>
      <c r="CM77" s="13"/>
      <c r="CO77" s="13"/>
      <c r="CP77" s="13"/>
      <c r="CW77" s="13"/>
      <c r="CX77" s="13"/>
    </row>
    <row r="78" spans="1:102" x14ac:dyDescent="0.2">
      <c r="A78" s="3" t="s">
        <v>2</v>
      </c>
      <c r="B78" s="3" t="s">
        <v>6</v>
      </c>
      <c r="C78" s="3"/>
      <c r="D78" s="3"/>
      <c r="E78" s="3"/>
      <c r="F78" s="3"/>
      <c r="G78" s="3"/>
      <c r="H78" s="10"/>
      <c r="I78" s="3"/>
      <c r="J78" s="12">
        <v>0</v>
      </c>
      <c r="K78" s="12">
        <v>1</v>
      </c>
      <c r="L78" s="12">
        <v>0</v>
      </c>
      <c r="M78">
        <v>175</v>
      </c>
      <c r="BD78" s="38">
        <v>0.60000000000000009</v>
      </c>
      <c r="BE78" s="38">
        <v>16.666679999999999</v>
      </c>
      <c r="BF78" s="38">
        <v>0</v>
      </c>
      <c r="BG78" s="38">
        <v>7.5954050000000004</v>
      </c>
      <c r="BH78" s="38">
        <v>5</v>
      </c>
      <c r="BI78" s="38">
        <v>0</v>
      </c>
      <c r="BJ78" s="38">
        <v>5</v>
      </c>
      <c r="BK78" s="38">
        <v>0</v>
      </c>
      <c r="BL78" s="38">
        <v>2</v>
      </c>
      <c r="BM78" s="38">
        <v>9999</v>
      </c>
      <c r="BN78" s="38">
        <v>7</v>
      </c>
      <c r="BO78" s="38">
        <v>22</v>
      </c>
      <c r="BP78" s="38">
        <v>500</v>
      </c>
      <c r="BQ78" s="38">
        <v>150</v>
      </c>
      <c r="BR78" s="38">
        <v>200</v>
      </c>
      <c r="BS78" s="38">
        <v>99999</v>
      </c>
      <c r="CJ78" s="13"/>
      <c r="CK78" s="13"/>
      <c r="CL78" s="13"/>
      <c r="CM78" s="13"/>
      <c r="CO78" s="13"/>
      <c r="CP78" s="13"/>
      <c r="CW78" s="13"/>
      <c r="CX78" s="13"/>
    </row>
    <row r="79" spans="1:102" x14ac:dyDescent="0.2">
      <c r="A79" s="3" t="s">
        <v>218</v>
      </c>
      <c r="B79" s="3" t="s">
        <v>219</v>
      </c>
      <c r="C79" s="3"/>
      <c r="D79" s="3"/>
      <c r="E79" s="3"/>
      <c r="F79" s="3"/>
      <c r="G79" s="3"/>
      <c r="H79" s="10"/>
      <c r="I79" s="3"/>
      <c r="J79" s="12">
        <v>0</v>
      </c>
      <c r="K79" s="12">
        <v>0</v>
      </c>
      <c r="L79" s="12">
        <v>1</v>
      </c>
      <c r="M79">
        <v>0</v>
      </c>
      <c r="BD79" s="38">
        <v>0</v>
      </c>
      <c r="BE79" s="38">
        <v>16.666679999999999</v>
      </c>
      <c r="BF79" s="38">
        <v>0</v>
      </c>
      <c r="BG79" s="38">
        <v>7.5954050000000004</v>
      </c>
      <c r="BH79" s="38">
        <v>5</v>
      </c>
      <c r="BI79" s="38">
        <v>0</v>
      </c>
      <c r="BJ79" s="38">
        <v>5</v>
      </c>
      <c r="BK79" s="38">
        <v>0</v>
      </c>
      <c r="BL79" s="38">
        <v>2</v>
      </c>
      <c r="BM79" s="38">
        <v>9999</v>
      </c>
      <c r="BN79" s="38">
        <v>0</v>
      </c>
      <c r="BO79" s="38">
        <v>0</v>
      </c>
      <c r="BP79" s="38">
        <v>0</v>
      </c>
      <c r="BQ79" s="38">
        <v>0</v>
      </c>
      <c r="BR79" s="38">
        <v>0</v>
      </c>
      <c r="BS79" s="38">
        <v>0</v>
      </c>
      <c r="CJ79" s="13"/>
      <c r="CK79" s="13"/>
      <c r="CL79" s="13"/>
      <c r="CM79" s="13"/>
      <c r="CO79" s="13"/>
      <c r="CP79" s="13"/>
      <c r="CW79" s="13"/>
      <c r="CX79" s="13"/>
    </row>
    <row r="80" spans="1:102" x14ac:dyDescent="0.2">
      <c r="D80" s="3"/>
      <c r="E80" s="3"/>
      <c r="F80" s="3"/>
      <c r="G80" s="3"/>
      <c r="H80" s="10"/>
      <c r="I80" s="3"/>
      <c r="AG80" s="13" t="s">
        <v>103</v>
      </c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D80" t="s">
        <v>128</v>
      </c>
      <c r="CP80" s="13"/>
      <c r="CW80" s="13"/>
      <c r="CX80" s="13"/>
    </row>
    <row r="81" spans="1:102" x14ac:dyDescent="0.2">
      <c r="A81" s="3" t="s">
        <v>1</v>
      </c>
      <c r="B81" s="3" t="s">
        <v>4</v>
      </c>
      <c r="C81" s="3"/>
      <c r="D81" s="3"/>
      <c r="E81" s="3"/>
      <c r="F81" s="3"/>
      <c r="G81" s="3"/>
      <c r="H81" s="10"/>
      <c r="I81" s="3"/>
      <c r="AG81" s="37" cm="1">
        <f t="array" ref="AG81:BB87">MMULT(AG57:BB63,_xlfn.MUNIT(22)*AG45:BB45)</f>
        <v>0</v>
      </c>
      <c r="AH81" s="37">
        <v>1.666668</v>
      </c>
      <c r="AI81" s="37">
        <v>0</v>
      </c>
      <c r="AJ81" s="37">
        <v>0</v>
      </c>
      <c r="AK81" s="37">
        <v>0</v>
      </c>
      <c r="AL81" s="37">
        <v>0</v>
      </c>
      <c r="AM81" s="37">
        <v>0</v>
      </c>
      <c r="AN81" s="37">
        <v>0</v>
      </c>
      <c r="AO81" s="37">
        <v>0</v>
      </c>
      <c r="AP81" s="37">
        <v>0</v>
      </c>
      <c r="AQ81" s="37">
        <v>0</v>
      </c>
      <c r="AR81" s="37">
        <v>0</v>
      </c>
      <c r="AS81" s="37">
        <v>0</v>
      </c>
      <c r="AT81" s="37">
        <v>2.5583333400000003</v>
      </c>
      <c r="AU81" s="37">
        <v>0</v>
      </c>
      <c r="AV81" s="37">
        <v>0</v>
      </c>
      <c r="AW81" s="37">
        <v>0</v>
      </c>
      <c r="AX81" s="37">
        <v>0</v>
      </c>
      <c r="AY81" s="37">
        <v>0</v>
      </c>
      <c r="AZ81" s="37">
        <v>0</v>
      </c>
      <c r="BA81" s="37">
        <v>0</v>
      </c>
      <c r="BB81" s="37">
        <v>0</v>
      </c>
      <c r="BD81" s="45" cm="1">
        <f t="array" ref="BD81:BU87">MMULT(AG57:BB63,BD22:BU43)</f>
        <v>0.3</v>
      </c>
      <c r="BE81" s="28">
        <v>16.666679999999999</v>
      </c>
      <c r="BF81" s="28">
        <v>0</v>
      </c>
      <c r="BG81" s="28">
        <v>7</v>
      </c>
      <c r="BH81" s="28">
        <v>5</v>
      </c>
      <c r="BI81" s="28">
        <v>0</v>
      </c>
      <c r="BJ81" s="28">
        <v>0</v>
      </c>
      <c r="BK81" s="28">
        <v>0</v>
      </c>
      <c r="BL81" s="28">
        <v>0.5</v>
      </c>
      <c r="BM81" s="28">
        <v>8.5277778000000009</v>
      </c>
      <c r="BN81" s="28">
        <v>7</v>
      </c>
      <c r="BO81" s="28">
        <v>0</v>
      </c>
      <c r="BP81" s="28">
        <v>15</v>
      </c>
      <c r="BQ81" s="28">
        <v>100</v>
      </c>
      <c r="BR81" s="28">
        <v>0</v>
      </c>
      <c r="BS81" s="28">
        <v>0</v>
      </c>
      <c r="BT81" s="28">
        <v>3.3323331999999997E-2</v>
      </c>
      <c r="BU81" s="29">
        <v>0</v>
      </c>
      <c r="CQ81" s="13"/>
      <c r="CR81" s="13"/>
      <c r="CS81" s="13"/>
      <c r="CT81" s="13"/>
      <c r="CU81" s="13"/>
      <c r="CV81" s="13"/>
      <c r="CW81" s="13"/>
      <c r="CX81" s="13"/>
    </row>
    <row r="82" spans="1:102" x14ac:dyDescent="0.2">
      <c r="A82" s="3" t="s">
        <v>1</v>
      </c>
      <c r="B82" s="3" t="s">
        <v>5</v>
      </c>
      <c r="C82" s="3"/>
      <c r="D82" s="3"/>
      <c r="E82" s="3"/>
      <c r="F82" s="3"/>
      <c r="G82" s="3"/>
      <c r="H82" s="10"/>
      <c r="I82" s="3"/>
      <c r="AG82" s="37">
        <v>0</v>
      </c>
      <c r="AH82" s="37">
        <v>0.7400000000000001</v>
      </c>
      <c r="AI82" s="37">
        <v>0</v>
      </c>
      <c r="AJ82" s="37">
        <v>0</v>
      </c>
      <c r="AK82" s="37">
        <v>0</v>
      </c>
      <c r="AL82" s="37">
        <v>0</v>
      </c>
      <c r="AM82" s="37">
        <v>0</v>
      </c>
      <c r="AN82" s="37">
        <v>0</v>
      </c>
      <c r="AO82" s="37">
        <v>0</v>
      </c>
      <c r="AP82" s="37">
        <v>0</v>
      </c>
      <c r="AQ82" s="37">
        <v>0</v>
      </c>
      <c r="AR82" s="37">
        <v>0</v>
      </c>
      <c r="AS82" s="37">
        <v>0</v>
      </c>
      <c r="AT82" s="37">
        <v>1.9833333299999998</v>
      </c>
      <c r="AU82" s="37">
        <v>0</v>
      </c>
      <c r="AV82" s="37">
        <v>0</v>
      </c>
      <c r="AW82" s="37">
        <v>0</v>
      </c>
      <c r="AX82" s="37">
        <v>0</v>
      </c>
      <c r="AY82" s="37">
        <v>0</v>
      </c>
      <c r="AZ82" s="37">
        <v>0</v>
      </c>
      <c r="BA82" s="37">
        <v>0</v>
      </c>
      <c r="BB82" s="37">
        <v>0</v>
      </c>
      <c r="BD82" s="30">
        <v>0.6</v>
      </c>
      <c r="BE82">
        <v>7.4</v>
      </c>
      <c r="BF82">
        <v>0</v>
      </c>
      <c r="BG82">
        <v>4.5999999999999996</v>
      </c>
      <c r="BH82">
        <v>3</v>
      </c>
      <c r="BI82">
        <v>0</v>
      </c>
      <c r="BJ82">
        <v>0</v>
      </c>
      <c r="BK82">
        <v>0</v>
      </c>
      <c r="BL82">
        <v>1</v>
      </c>
      <c r="BM82">
        <v>6.6111110999999996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 s="31">
        <v>0</v>
      </c>
      <c r="CQ82" s="13"/>
      <c r="CR82" s="13"/>
      <c r="CS82" s="13"/>
      <c r="CT82" s="13"/>
      <c r="CU82" s="13"/>
      <c r="CV82" s="13"/>
      <c r="CW82" s="13"/>
      <c r="CX82" s="13"/>
    </row>
    <row r="83" spans="1:102" x14ac:dyDescent="0.2">
      <c r="A83" s="3" t="s">
        <v>1</v>
      </c>
      <c r="B83" s="3" t="s">
        <v>6</v>
      </c>
      <c r="C83" s="3"/>
      <c r="D83" s="3"/>
      <c r="E83" s="3"/>
      <c r="F83" s="3"/>
      <c r="G83" s="3"/>
      <c r="H83" s="10"/>
      <c r="I83" s="3"/>
      <c r="AG83" s="37">
        <v>0</v>
      </c>
      <c r="AH83" s="37">
        <v>1.666668</v>
      </c>
      <c r="AI83" s="37">
        <v>0</v>
      </c>
      <c r="AJ83" s="37">
        <v>0</v>
      </c>
      <c r="AK83" s="37">
        <v>0</v>
      </c>
      <c r="AL83" s="37">
        <v>0</v>
      </c>
      <c r="AM83" s="37">
        <v>0</v>
      </c>
      <c r="AN83" s="37">
        <v>0</v>
      </c>
      <c r="AO83" s="37">
        <v>0</v>
      </c>
      <c r="AP83" s="37">
        <v>0</v>
      </c>
      <c r="AQ83" s="37">
        <v>0</v>
      </c>
      <c r="AR83" s="37">
        <v>0</v>
      </c>
      <c r="AS83" s="37">
        <v>0</v>
      </c>
      <c r="AT83" s="37">
        <v>3.4318016999999998</v>
      </c>
      <c r="AU83" s="37">
        <v>0</v>
      </c>
      <c r="AV83" s="37">
        <v>0</v>
      </c>
      <c r="AW83" s="37">
        <v>0</v>
      </c>
      <c r="AX83" s="37">
        <v>0</v>
      </c>
      <c r="AY83" s="37">
        <v>0</v>
      </c>
      <c r="AZ83" s="37">
        <v>0</v>
      </c>
      <c r="BA83" s="37">
        <v>0</v>
      </c>
      <c r="BB83" s="37">
        <v>0.72000000000000008</v>
      </c>
      <c r="BD83" s="30">
        <v>0.3</v>
      </c>
      <c r="BE83">
        <v>16.666679999999999</v>
      </c>
      <c r="BF83">
        <v>0</v>
      </c>
      <c r="BG83">
        <v>7.5954050000000004</v>
      </c>
      <c r="BH83">
        <v>5</v>
      </c>
      <c r="BI83">
        <v>0</v>
      </c>
      <c r="BJ83">
        <v>0</v>
      </c>
      <c r="BK83">
        <v>0</v>
      </c>
      <c r="BL83">
        <v>2</v>
      </c>
      <c r="BM83">
        <v>11.439339</v>
      </c>
      <c r="BN83">
        <v>7</v>
      </c>
      <c r="BO83">
        <v>0</v>
      </c>
      <c r="BP83">
        <v>12</v>
      </c>
      <c r="BQ83">
        <v>80</v>
      </c>
      <c r="BR83">
        <v>20</v>
      </c>
      <c r="BS83">
        <v>0.4</v>
      </c>
      <c r="BT83">
        <v>3.3323331999999997E-2</v>
      </c>
      <c r="BU83" s="31">
        <v>0.40500000000000003</v>
      </c>
      <c r="CQ83" s="13"/>
      <c r="CR83" s="13"/>
      <c r="CS83" s="13"/>
      <c r="CT83" s="13"/>
      <c r="CU83" s="13"/>
      <c r="CV83" s="13"/>
      <c r="CW83" s="13"/>
      <c r="CX83" s="13"/>
    </row>
    <row r="84" spans="1:102" x14ac:dyDescent="0.2">
      <c r="A84" s="3" t="s">
        <v>2</v>
      </c>
      <c r="B84" s="3" t="s">
        <v>4</v>
      </c>
      <c r="C84" s="3"/>
      <c r="D84" s="3"/>
      <c r="E84" s="3"/>
      <c r="F84" s="3"/>
      <c r="G84" s="3"/>
      <c r="H84" s="10"/>
      <c r="I84" s="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37">
        <v>0</v>
      </c>
      <c r="AH84" s="37">
        <v>1.666668</v>
      </c>
      <c r="AI84" s="37">
        <v>0</v>
      </c>
      <c r="AJ84" s="37">
        <v>0</v>
      </c>
      <c r="AK84" s="37">
        <v>0</v>
      </c>
      <c r="AL84" s="37">
        <v>0</v>
      </c>
      <c r="AM84" s="37">
        <v>0</v>
      </c>
      <c r="AN84" s="37">
        <v>0</v>
      </c>
      <c r="AO84" s="37">
        <v>0</v>
      </c>
      <c r="AP84" s="37">
        <v>0</v>
      </c>
      <c r="AQ84" s="37">
        <v>0</v>
      </c>
      <c r="AR84" s="37">
        <v>0</v>
      </c>
      <c r="AS84" s="37">
        <v>0</v>
      </c>
      <c r="AT84" s="37">
        <v>0.55833332999999996</v>
      </c>
      <c r="AU84" s="37">
        <v>0</v>
      </c>
      <c r="AV84" s="37">
        <v>0</v>
      </c>
      <c r="AW84" s="37">
        <v>0</v>
      </c>
      <c r="AX84" s="37">
        <v>0</v>
      </c>
      <c r="AY84" s="37">
        <v>0</v>
      </c>
      <c r="AZ84" s="37">
        <v>0</v>
      </c>
      <c r="BA84" s="37">
        <v>0</v>
      </c>
      <c r="BB84" s="37">
        <v>0.36000000000000004</v>
      </c>
      <c r="BD84" s="30">
        <v>0.6</v>
      </c>
      <c r="BE84">
        <v>16.666679999999999</v>
      </c>
      <c r="BF84">
        <v>0</v>
      </c>
      <c r="BG84">
        <v>1</v>
      </c>
      <c r="BH84">
        <v>0</v>
      </c>
      <c r="BI84">
        <v>0</v>
      </c>
      <c r="BJ84">
        <v>1</v>
      </c>
      <c r="BK84">
        <v>0</v>
      </c>
      <c r="BL84">
        <v>0.5</v>
      </c>
      <c r="BM84">
        <v>1.8611111</v>
      </c>
      <c r="BN84">
        <v>7</v>
      </c>
      <c r="BO84">
        <v>0</v>
      </c>
      <c r="BP84">
        <v>17</v>
      </c>
      <c r="BQ84">
        <v>100</v>
      </c>
      <c r="BR84">
        <v>10</v>
      </c>
      <c r="BS84">
        <v>0.2</v>
      </c>
      <c r="BT84">
        <v>0.33335334</v>
      </c>
      <c r="BU84" s="31">
        <v>0</v>
      </c>
      <c r="CQ84" s="13"/>
      <c r="CR84" s="13"/>
      <c r="CS84" s="13"/>
      <c r="CT84" s="13"/>
      <c r="CU84" s="13"/>
      <c r="CV84" s="13"/>
      <c r="CW84" s="13"/>
      <c r="CX84" s="13"/>
    </row>
    <row r="85" spans="1:102" x14ac:dyDescent="0.2">
      <c r="A85" s="3" t="s">
        <v>2</v>
      </c>
      <c r="B85" s="3" t="s">
        <v>5</v>
      </c>
      <c r="C85" s="3"/>
      <c r="D85" s="3"/>
      <c r="E85" s="3"/>
      <c r="F85" s="3"/>
      <c r="G85" s="3"/>
      <c r="H85" s="10"/>
      <c r="I85" s="3"/>
      <c r="AG85" s="37">
        <v>0</v>
      </c>
      <c r="AH85" s="37">
        <v>1.01</v>
      </c>
      <c r="AI85" s="37">
        <v>0</v>
      </c>
      <c r="AJ85" s="37">
        <v>0</v>
      </c>
      <c r="AK85" s="37">
        <v>0</v>
      </c>
      <c r="AL85" s="37">
        <v>0</v>
      </c>
      <c r="AM85" s="37">
        <v>0</v>
      </c>
      <c r="AN85" s="37">
        <v>0</v>
      </c>
      <c r="AO85" s="37">
        <v>0</v>
      </c>
      <c r="AP85" s="37">
        <v>0</v>
      </c>
      <c r="AQ85" s="37">
        <v>0</v>
      </c>
      <c r="AR85" s="37">
        <v>0</v>
      </c>
      <c r="AS85" s="37">
        <v>0</v>
      </c>
      <c r="AT85" s="37">
        <v>0.78333332999999994</v>
      </c>
      <c r="AU85" s="37">
        <v>0</v>
      </c>
      <c r="AV85" s="37">
        <v>0</v>
      </c>
      <c r="AW85" s="37">
        <v>0</v>
      </c>
      <c r="AX85" s="37">
        <v>0</v>
      </c>
      <c r="AY85" s="37">
        <v>0</v>
      </c>
      <c r="AZ85" s="37">
        <v>0</v>
      </c>
      <c r="BA85" s="37">
        <v>0</v>
      </c>
      <c r="BB85" s="37">
        <v>0.36000000000000004</v>
      </c>
      <c r="BD85" s="30">
        <v>0.9</v>
      </c>
      <c r="BE85">
        <v>10.1</v>
      </c>
      <c r="BF85">
        <v>0</v>
      </c>
      <c r="BG85">
        <v>1</v>
      </c>
      <c r="BH85">
        <v>0</v>
      </c>
      <c r="BI85">
        <v>0</v>
      </c>
      <c r="BJ85">
        <v>5</v>
      </c>
      <c r="BK85">
        <v>0</v>
      </c>
      <c r="BL85">
        <v>1</v>
      </c>
      <c r="BM85">
        <v>2.6111111</v>
      </c>
      <c r="BN85">
        <v>0</v>
      </c>
      <c r="BO85">
        <v>0</v>
      </c>
      <c r="BP85">
        <v>17</v>
      </c>
      <c r="BQ85">
        <v>100</v>
      </c>
      <c r="BR85">
        <v>10</v>
      </c>
      <c r="BS85">
        <v>0.2</v>
      </c>
      <c r="BT85">
        <v>0</v>
      </c>
      <c r="BU85" s="31">
        <v>0</v>
      </c>
    </row>
    <row r="86" spans="1:102" x14ac:dyDescent="0.2">
      <c r="A86" s="3" t="s">
        <v>2</v>
      </c>
      <c r="B86" s="3" t="s">
        <v>6</v>
      </c>
      <c r="C86" s="3"/>
      <c r="D86" s="3"/>
      <c r="E86" s="3"/>
      <c r="F86" s="3"/>
      <c r="G86" s="3"/>
      <c r="H86" s="10"/>
      <c r="I86" s="3"/>
      <c r="AG86" s="37">
        <v>0</v>
      </c>
      <c r="AH86" s="37">
        <v>1.666668</v>
      </c>
      <c r="AI86" s="37">
        <v>0</v>
      </c>
      <c r="AJ86" s="37">
        <v>0</v>
      </c>
      <c r="AK86" s="37">
        <v>0</v>
      </c>
      <c r="AL86" s="37">
        <v>0</v>
      </c>
      <c r="AM86" s="37">
        <v>0</v>
      </c>
      <c r="AN86" s="37">
        <v>0</v>
      </c>
      <c r="AO86" s="37">
        <v>0</v>
      </c>
      <c r="AP86" s="37">
        <v>0</v>
      </c>
      <c r="AQ86" s="37">
        <v>0</v>
      </c>
      <c r="AR86" s="37">
        <v>0</v>
      </c>
      <c r="AS86" s="37">
        <v>0</v>
      </c>
      <c r="AT86" s="37">
        <v>1.5666666599999999</v>
      </c>
      <c r="AU86" s="37">
        <v>0</v>
      </c>
      <c r="AV86" s="37">
        <v>0</v>
      </c>
      <c r="AW86" s="37">
        <v>0</v>
      </c>
      <c r="AX86" s="37">
        <v>0</v>
      </c>
      <c r="AY86" s="37">
        <v>0</v>
      </c>
      <c r="AZ86" s="37">
        <v>0</v>
      </c>
      <c r="BA86" s="37">
        <v>0</v>
      </c>
      <c r="BB86" s="37">
        <v>0.55999679400000002</v>
      </c>
      <c r="BD86" s="32">
        <v>0.6</v>
      </c>
      <c r="BE86" s="7">
        <v>16.666679999999999</v>
      </c>
      <c r="BF86" s="7">
        <v>0</v>
      </c>
      <c r="BG86" s="7">
        <v>2</v>
      </c>
      <c r="BH86" s="7">
        <v>0</v>
      </c>
      <c r="BI86" s="7">
        <v>0</v>
      </c>
      <c r="BJ86" s="7">
        <v>1</v>
      </c>
      <c r="BK86" s="7">
        <v>0</v>
      </c>
      <c r="BL86" s="7">
        <v>2</v>
      </c>
      <c r="BM86" s="7">
        <v>5.2222222</v>
      </c>
      <c r="BN86" s="7">
        <v>6.6666800000000004</v>
      </c>
      <c r="BO86" s="7">
        <v>0</v>
      </c>
      <c r="BP86" s="7">
        <v>6.6666800000000004</v>
      </c>
      <c r="BQ86" s="7">
        <v>44.444533</v>
      </c>
      <c r="BR86" s="7">
        <v>15.555467</v>
      </c>
      <c r="BS86" s="7">
        <v>0.31110933000000002</v>
      </c>
      <c r="BT86" s="7">
        <v>0</v>
      </c>
      <c r="BU86" s="33">
        <v>0</v>
      </c>
    </row>
    <row r="87" spans="1:102" x14ac:dyDescent="0.2">
      <c r="A87" s="3" t="s">
        <v>218</v>
      </c>
      <c r="B87" s="3" t="s">
        <v>219</v>
      </c>
      <c r="C87" s="3"/>
      <c r="D87" s="3"/>
      <c r="E87" s="3"/>
      <c r="F87" s="3"/>
      <c r="G87" s="3"/>
      <c r="H87" s="10"/>
      <c r="I87" s="3"/>
      <c r="AG87">
        <v>0</v>
      </c>
      <c r="AH87">
        <v>1.5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1.5666666599999999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D87" s="32">
        <v>0</v>
      </c>
      <c r="BE87" s="7">
        <v>15</v>
      </c>
      <c r="BF87" s="7">
        <v>0</v>
      </c>
      <c r="BG87" s="7">
        <v>2</v>
      </c>
      <c r="BH87" s="7">
        <v>0</v>
      </c>
      <c r="BI87" s="7">
        <v>0</v>
      </c>
      <c r="BJ87" s="7">
        <v>5</v>
      </c>
      <c r="BK87" s="7">
        <v>0</v>
      </c>
      <c r="BL87" s="7">
        <v>2</v>
      </c>
      <c r="BM87" s="7">
        <v>5.2222222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7">
        <v>0</v>
      </c>
      <c r="BT87" s="7">
        <v>0</v>
      </c>
      <c r="BU87" s="33">
        <v>0</v>
      </c>
    </row>
    <row r="88" spans="1:102" x14ac:dyDescent="0.2">
      <c r="D88" s="3"/>
      <c r="E88" s="3"/>
      <c r="F88" s="3"/>
      <c r="G88" s="3"/>
      <c r="H88" s="10"/>
      <c r="I88" s="3"/>
      <c r="BD88" s="11" t="s">
        <v>130</v>
      </c>
    </row>
    <row r="89" spans="1:102" x14ac:dyDescent="0.2">
      <c r="A89" s="3"/>
      <c r="B89" s="3"/>
      <c r="C89" s="3"/>
      <c r="D89" s="3"/>
      <c r="E89" s="3"/>
      <c r="F89" s="3"/>
      <c r="G89" s="3"/>
      <c r="H89" s="10"/>
      <c r="I89" s="3"/>
      <c r="BD89" s="25">
        <v>0</v>
      </c>
      <c r="BE89" s="25">
        <v>10.666679999999999</v>
      </c>
      <c r="BF89" s="25">
        <v>0</v>
      </c>
      <c r="BG89" s="25">
        <v>7.5954050000000004</v>
      </c>
      <c r="BH89" s="25">
        <v>5</v>
      </c>
      <c r="BI89" s="25">
        <v>0</v>
      </c>
      <c r="BJ89" s="25">
        <v>5</v>
      </c>
      <c r="BK89" s="25">
        <v>0</v>
      </c>
      <c r="BL89" s="25">
        <v>2</v>
      </c>
      <c r="BM89" s="25">
        <v>0</v>
      </c>
      <c r="BN89" s="25">
        <v>0</v>
      </c>
      <c r="BO89" s="25">
        <v>0</v>
      </c>
      <c r="BP89" s="25">
        <v>0</v>
      </c>
      <c r="BQ89" s="25">
        <v>0</v>
      </c>
      <c r="BR89" s="25">
        <v>0</v>
      </c>
      <c r="BS89" s="25">
        <v>0</v>
      </c>
      <c r="BT89" s="25">
        <v>0</v>
      </c>
      <c r="BU89" s="25">
        <v>0</v>
      </c>
    </row>
    <row r="90" spans="1:102" x14ac:dyDescent="0.2">
      <c r="A90" s="3"/>
      <c r="B90" s="3"/>
      <c r="C90" s="3"/>
      <c r="D90" s="3"/>
      <c r="E90" s="3"/>
      <c r="F90" s="3"/>
      <c r="G90" s="3"/>
      <c r="H90" s="10"/>
      <c r="I90" s="3"/>
      <c r="BD90" s="11" t="s">
        <v>104</v>
      </c>
    </row>
    <row r="91" spans="1:102" x14ac:dyDescent="0.2">
      <c r="A91" s="3"/>
      <c r="B91" s="3"/>
      <c r="C91" s="3"/>
      <c r="D91" s="3"/>
      <c r="E91" s="3"/>
      <c r="F91" s="3"/>
      <c r="G91" s="3"/>
      <c r="H91" s="10"/>
      <c r="I91" s="3"/>
      <c r="BD91" s="40" cm="1">
        <f t="array" ref="BD91:BU91">(BD89:BU89+BD47:BU47)</f>
        <v>3</v>
      </c>
      <c r="BE91" s="40">
        <v>16.666679999999999</v>
      </c>
      <c r="BF91" s="40">
        <v>0</v>
      </c>
      <c r="BG91" s="40">
        <v>7.5954050000000004</v>
      </c>
      <c r="BH91" s="40">
        <v>5</v>
      </c>
      <c r="BI91" s="40">
        <v>0</v>
      </c>
      <c r="BJ91" s="40">
        <v>5</v>
      </c>
      <c r="BK91" s="40">
        <v>0</v>
      </c>
      <c r="BL91" s="40">
        <v>2</v>
      </c>
      <c r="BM91" s="46">
        <v>9999</v>
      </c>
      <c r="BN91" s="40">
        <v>7</v>
      </c>
      <c r="BO91" s="40">
        <v>22</v>
      </c>
      <c r="BP91" s="40">
        <v>100</v>
      </c>
      <c r="BQ91" s="40">
        <v>150</v>
      </c>
      <c r="BR91" s="40">
        <v>200</v>
      </c>
      <c r="BS91" s="40">
        <v>99999</v>
      </c>
      <c r="BT91" s="40">
        <v>1</v>
      </c>
      <c r="BU91" s="40">
        <v>1</v>
      </c>
    </row>
    <row r="92" spans="1:102" x14ac:dyDescent="0.2">
      <c r="A92" s="3"/>
      <c r="B92" s="3"/>
      <c r="C92" s="3"/>
      <c r="D92" s="3"/>
      <c r="E92" s="3"/>
      <c r="F92" s="3"/>
      <c r="G92" s="3"/>
      <c r="H92" s="10"/>
      <c r="I92" s="3"/>
    </row>
    <row r="93" spans="1:102" x14ac:dyDescent="0.2">
      <c r="A93" s="3"/>
      <c r="B93" s="3"/>
      <c r="C93" s="3"/>
      <c r="D93" s="3"/>
      <c r="E93" s="3"/>
      <c r="F93" s="3"/>
      <c r="G93" s="3"/>
      <c r="H93" s="10"/>
      <c r="I93" s="3"/>
      <c r="AF93" s="42"/>
    </row>
    <row r="94" spans="1:102" x14ac:dyDescent="0.2">
      <c r="A94" s="3"/>
      <c r="B94" s="3"/>
      <c r="C94" s="3"/>
      <c r="D94" s="3"/>
      <c r="E94" s="3"/>
      <c r="F94" s="3"/>
      <c r="G94" s="3"/>
      <c r="H94" s="10"/>
      <c r="I94" s="3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4A457-6AF9-774F-9B5F-33E2361D0A15}">
  <dimension ref="A1:DK97"/>
  <sheetViews>
    <sheetView topLeftCell="A3" zoomScale="75" workbookViewId="0">
      <selection activeCell="G26" sqref="G25:G26"/>
    </sheetView>
  </sheetViews>
  <sheetFormatPr baseColWidth="10" defaultRowHeight="16" x14ac:dyDescent="0.2"/>
  <cols>
    <col min="6" max="6" width="6.6640625" customWidth="1"/>
    <col min="7" max="7" width="16.5" customWidth="1"/>
    <col min="8" max="8" width="10.83203125" style="31"/>
    <col min="9" max="9" width="5.6640625" customWidth="1"/>
    <col min="49" max="50" width="14.6640625" customWidth="1"/>
    <col min="59" max="59" width="6.33203125" customWidth="1"/>
    <col min="80" max="80" width="4.83203125" customWidth="1"/>
    <col min="88" max="88" width="4.5" customWidth="1"/>
    <col min="99" max="99" width="5.83203125" customWidth="1"/>
  </cols>
  <sheetData>
    <row r="1" spans="1:115" x14ac:dyDescent="0.2">
      <c r="A1" s="1" t="s">
        <v>0</v>
      </c>
      <c r="B1" s="1"/>
      <c r="C1" s="1"/>
      <c r="D1" s="1"/>
      <c r="E1" s="1"/>
      <c r="F1" s="1"/>
      <c r="G1" s="1"/>
      <c r="H1" s="2"/>
      <c r="I1" s="1"/>
      <c r="CC1" s="3" t="s">
        <v>1</v>
      </c>
      <c r="CD1" s="3" t="s">
        <v>1</v>
      </c>
      <c r="CE1" s="3" t="s">
        <v>1</v>
      </c>
      <c r="CF1" s="3" t="s">
        <v>2</v>
      </c>
      <c r="CG1" s="3" t="s">
        <v>2</v>
      </c>
      <c r="CH1" s="3" t="s">
        <v>2</v>
      </c>
      <c r="CI1" s="3" t="s">
        <v>218</v>
      </c>
      <c r="CJ1" s="3"/>
      <c r="CK1" s="3" t="s">
        <v>1</v>
      </c>
      <c r="CL1" s="3" t="s">
        <v>1</v>
      </c>
      <c r="CM1" s="3" t="s">
        <v>1</v>
      </c>
      <c r="CN1" s="3" t="s">
        <v>2</v>
      </c>
      <c r="CO1" s="3" t="s">
        <v>2</v>
      </c>
      <c r="CP1" s="3" t="s">
        <v>2</v>
      </c>
      <c r="CQ1" s="3" t="s">
        <v>218</v>
      </c>
      <c r="CR1" s="3"/>
      <c r="CS1" s="3"/>
      <c r="CV1" s="3" t="s">
        <v>1</v>
      </c>
      <c r="CW1" s="3" t="s">
        <v>1</v>
      </c>
      <c r="CX1" s="3" t="s">
        <v>1</v>
      </c>
      <c r="CY1" s="3" t="s">
        <v>2</v>
      </c>
      <c r="CZ1" s="3" t="s">
        <v>2</v>
      </c>
      <c r="DA1" s="3" t="s">
        <v>2</v>
      </c>
      <c r="DB1" s="3" t="s">
        <v>218</v>
      </c>
      <c r="DD1" s="3" t="s">
        <v>1</v>
      </c>
      <c r="DE1" s="3" t="s">
        <v>1</v>
      </c>
      <c r="DF1" s="3" t="s">
        <v>1</v>
      </c>
      <c r="DG1" s="3" t="s">
        <v>2</v>
      </c>
      <c r="DH1" s="3" t="s">
        <v>2</v>
      </c>
      <c r="DI1" s="3" t="s">
        <v>2</v>
      </c>
      <c r="DJ1" s="3" t="s">
        <v>218</v>
      </c>
    </row>
    <row r="2" spans="1:115" x14ac:dyDescent="0.2">
      <c r="A2" s="4"/>
      <c r="B2" s="1" t="s">
        <v>3</v>
      </c>
      <c r="C2" s="1"/>
      <c r="D2" s="1"/>
      <c r="E2" s="1"/>
      <c r="F2" s="1"/>
      <c r="G2" s="1"/>
      <c r="H2" s="2"/>
      <c r="I2" s="1"/>
      <c r="CC2" s="3" t="s">
        <v>4</v>
      </c>
      <c r="CD2" s="3" t="s">
        <v>5</v>
      </c>
      <c r="CE2" s="3" t="s">
        <v>6</v>
      </c>
      <c r="CF2" s="3" t="s">
        <v>4</v>
      </c>
      <c r="CG2" s="3" t="s">
        <v>5</v>
      </c>
      <c r="CH2" s="3" t="s">
        <v>6</v>
      </c>
      <c r="CI2" s="3" t="s">
        <v>219</v>
      </c>
      <c r="CJ2" s="3"/>
      <c r="CK2" s="3" t="s">
        <v>4</v>
      </c>
      <c r="CL2" s="3" t="s">
        <v>5</v>
      </c>
      <c r="CM2" s="3" t="s">
        <v>6</v>
      </c>
      <c r="CN2" s="3" t="s">
        <v>4</v>
      </c>
      <c r="CO2" s="3" t="s">
        <v>5</v>
      </c>
      <c r="CP2" s="3" t="s">
        <v>6</v>
      </c>
      <c r="CQ2" s="3" t="s">
        <v>219</v>
      </c>
      <c r="CR2" s="3"/>
      <c r="CS2" s="3"/>
      <c r="CV2" s="3" t="s">
        <v>4</v>
      </c>
      <c r="CW2" s="3" t="s">
        <v>5</v>
      </c>
      <c r="CX2" s="3" t="s">
        <v>6</v>
      </c>
      <c r="CY2" s="3" t="s">
        <v>4</v>
      </c>
      <c r="CZ2" s="3" t="s">
        <v>5</v>
      </c>
      <c r="DA2" s="3" t="s">
        <v>6</v>
      </c>
      <c r="DB2" s="3" t="s">
        <v>219</v>
      </c>
      <c r="DD2" s="3" t="s">
        <v>4</v>
      </c>
      <c r="DE2" s="3" t="s">
        <v>5</v>
      </c>
      <c r="DF2" s="3" t="s">
        <v>6</v>
      </c>
      <c r="DG2" s="3" t="s">
        <v>4</v>
      </c>
      <c r="DH2" s="3" t="s">
        <v>5</v>
      </c>
      <c r="DI2" s="3" t="s">
        <v>6</v>
      </c>
      <c r="DJ2" s="3" t="s">
        <v>219</v>
      </c>
    </row>
    <row r="3" spans="1:115" x14ac:dyDescent="0.2">
      <c r="A3" s="4"/>
      <c r="B3" s="1"/>
      <c r="C3" s="1" t="s">
        <v>7</v>
      </c>
      <c r="D3" s="1"/>
      <c r="E3" s="1"/>
      <c r="F3" s="1"/>
      <c r="G3" s="1"/>
      <c r="H3" s="2"/>
      <c r="I3" s="1"/>
      <c r="CK3" s="3"/>
      <c r="CL3" s="3"/>
      <c r="CM3" s="3"/>
      <c r="CN3" s="3"/>
      <c r="CO3" s="3"/>
      <c r="CP3" s="3"/>
      <c r="CQ3" s="3"/>
      <c r="CR3" s="3"/>
      <c r="CS3" s="3"/>
      <c r="CV3" s="3"/>
      <c r="CW3" s="3"/>
      <c r="CX3" s="3"/>
      <c r="CY3" s="3"/>
      <c r="CZ3" s="3"/>
      <c r="DA3" s="3"/>
      <c r="DB3" s="3"/>
      <c r="DD3" s="3"/>
      <c r="DE3" s="3"/>
      <c r="DF3" s="3"/>
      <c r="DG3" s="3"/>
      <c r="DH3" s="3"/>
      <c r="DI3" s="3"/>
    </row>
    <row r="4" spans="1:115" x14ac:dyDescent="0.2">
      <c r="A4" s="1"/>
      <c r="B4" s="1"/>
      <c r="C4" s="1"/>
      <c r="D4" s="1" t="s">
        <v>8</v>
      </c>
      <c r="E4" s="1"/>
      <c r="F4" s="1"/>
      <c r="G4" s="1"/>
      <c r="H4" s="2"/>
      <c r="I4" s="1"/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134</v>
      </c>
      <c r="X4" t="s">
        <v>209</v>
      </c>
      <c r="Y4" t="s">
        <v>210</v>
      </c>
      <c r="Z4" t="s">
        <v>158</v>
      </c>
      <c r="AA4" t="s">
        <v>159</v>
      </c>
      <c r="AB4" t="s">
        <v>160</v>
      </c>
      <c r="AC4" t="s">
        <v>161</v>
      </c>
      <c r="AD4" t="s">
        <v>162</v>
      </c>
      <c r="AE4" t="s">
        <v>163</v>
      </c>
      <c r="BH4" s="5" t="s">
        <v>22</v>
      </c>
      <c r="BR4" s="59" t="s">
        <v>186</v>
      </c>
      <c r="BS4" s="44"/>
      <c r="BT4" s="44"/>
      <c r="BU4" s="44"/>
      <c r="BZ4" s="44" t="s">
        <v>23</v>
      </c>
      <c r="CA4" s="44"/>
    </row>
    <row r="5" spans="1:115" x14ac:dyDescent="0.2">
      <c r="A5" s="1"/>
      <c r="B5" s="1"/>
      <c r="C5" s="1"/>
      <c r="D5" s="1"/>
      <c r="E5" s="1" t="s">
        <v>24</v>
      </c>
      <c r="F5" s="1"/>
      <c r="G5" s="1"/>
      <c r="H5" s="2"/>
      <c r="I5" s="1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3"/>
      <c r="BH5" t="s">
        <v>117</v>
      </c>
      <c r="BI5" t="s">
        <v>118</v>
      </c>
      <c r="BJ5" t="s">
        <v>119</v>
      </c>
      <c r="BK5" t="s">
        <v>120</v>
      </c>
      <c r="BL5" t="s">
        <v>121</v>
      </c>
      <c r="BM5" t="s">
        <v>122</v>
      </c>
      <c r="BN5" t="s">
        <v>123</v>
      </c>
      <c r="BO5" t="s">
        <v>124</v>
      </c>
      <c r="BP5" t="s">
        <v>125</v>
      </c>
      <c r="BQ5" t="s">
        <v>126</v>
      </c>
      <c r="BR5" t="s">
        <v>144</v>
      </c>
      <c r="BS5" t="s">
        <v>232</v>
      </c>
      <c r="BT5" t="s">
        <v>233</v>
      </c>
      <c r="BU5" t="s">
        <v>188</v>
      </c>
      <c r="BV5" t="s">
        <v>241</v>
      </c>
      <c r="BW5" t="s">
        <v>242</v>
      </c>
      <c r="BX5" t="s">
        <v>243</v>
      </c>
      <c r="BY5" t="s">
        <v>244</v>
      </c>
      <c r="BZ5" t="s">
        <v>139</v>
      </c>
      <c r="CA5" t="s">
        <v>144</v>
      </c>
      <c r="CB5" s="3"/>
      <c r="CC5" s="3"/>
      <c r="CD5" s="3"/>
      <c r="CE5" s="3"/>
      <c r="CF5" s="3"/>
      <c r="CG5" s="3"/>
      <c r="CH5" s="3"/>
      <c r="CI5" s="3"/>
      <c r="CJ5" s="3"/>
    </row>
    <row r="6" spans="1:115" x14ac:dyDescent="0.2">
      <c r="A6" s="1"/>
      <c r="B6" s="1"/>
      <c r="C6" s="1"/>
      <c r="D6" s="1"/>
      <c r="E6" s="1"/>
      <c r="F6" s="1" t="s">
        <v>36</v>
      </c>
      <c r="G6" s="1"/>
      <c r="H6" s="2"/>
      <c r="I6" s="1"/>
      <c r="AG6" t="s">
        <v>105</v>
      </c>
      <c r="AH6" t="s">
        <v>106</v>
      </c>
      <c r="AI6" t="s">
        <v>107</v>
      </c>
      <c r="AJ6" t="s">
        <v>108</v>
      </c>
      <c r="AK6" t="s">
        <v>225</v>
      </c>
      <c r="AL6" t="s">
        <v>229</v>
      </c>
      <c r="AM6" t="s">
        <v>110</v>
      </c>
      <c r="AN6" t="s">
        <v>111</v>
      </c>
      <c r="AO6" t="s">
        <v>112</v>
      </c>
      <c r="AP6" t="s">
        <v>113</v>
      </c>
      <c r="AQ6" t="s">
        <v>114</v>
      </c>
      <c r="AR6" t="s">
        <v>115</v>
      </c>
      <c r="AS6" t="s">
        <v>116</v>
      </c>
      <c r="AT6" t="s">
        <v>132</v>
      </c>
      <c r="AU6" t="s">
        <v>143</v>
      </c>
      <c r="AV6" s="4" t="s">
        <v>143</v>
      </c>
      <c r="AW6" s="4" t="s">
        <v>236</v>
      </c>
      <c r="AX6" s="4" t="s">
        <v>237</v>
      </c>
      <c r="AY6" s="4" t="s">
        <v>171</v>
      </c>
      <c r="AZ6" s="4" t="s">
        <v>172</v>
      </c>
      <c r="BA6" s="4" t="s">
        <v>173</v>
      </c>
      <c r="BB6" s="4" t="s">
        <v>247</v>
      </c>
      <c r="BC6" s="4" t="s">
        <v>174</v>
      </c>
      <c r="BD6" s="4" t="s">
        <v>175</v>
      </c>
      <c r="BE6" s="4" t="s">
        <v>245</v>
      </c>
      <c r="BF6" s="4" t="s">
        <v>176</v>
      </c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</row>
    <row r="7" spans="1:115" x14ac:dyDescent="0.2">
      <c r="A7" s="1"/>
      <c r="B7" s="1"/>
      <c r="C7" s="1"/>
      <c r="D7" s="1"/>
      <c r="E7" s="1"/>
      <c r="F7" s="1"/>
      <c r="G7" s="1" t="s">
        <v>42</v>
      </c>
      <c r="H7" s="2"/>
      <c r="I7" s="1"/>
      <c r="J7" s="6" t="s">
        <v>43</v>
      </c>
      <c r="K7" s="6" t="s">
        <v>44</v>
      </c>
      <c r="L7" s="6" t="s">
        <v>45</v>
      </c>
      <c r="M7" s="6" t="s">
        <v>46</v>
      </c>
      <c r="N7" s="6" t="s">
        <v>47</v>
      </c>
      <c r="O7" s="6" t="s">
        <v>48</v>
      </c>
      <c r="P7" s="6" t="s">
        <v>49</v>
      </c>
      <c r="Q7" s="6" t="s">
        <v>131</v>
      </c>
      <c r="R7" s="6" t="s">
        <v>50</v>
      </c>
      <c r="S7" s="6" t="s">
        <v>51</v>
      </c>
      <c r="T7" s="6" t="s">
        <v>52</v>
      </c>
      <c r="U7" s="6" t="s">
        <v>53</v>
      </c>
      <c r="V7" s="6" t="s">
        <v>54</v>
      </c>
      <c r="W7" s="6" t="s">
        <v>55</v>
      </c>
      <c r="X7" s="62" t="s">
        <v>206</v>
      </c>
      <c r="Y7" s="62" t="s">
        <v>211</v>
      </c>
      <c r="Z7" s="62" t="s">
        <v>164</v>
      </c>
      <c r="AA7" s="6" t="s">
        <v>165</v>
      </c>
      <c r="AB7" s="6" t="s">
        <v>166</v>
      </c>
      <c r="AC7" s="6" t="s">
        <v>167</v>
      </c>
      <c r="AD7" s="6" t="s">
        <v>168</v>
      </c>
      <c r="AE7" s="6" t="s">
        <v>169</v>
      </c>
      <c r="AG7" s="6" t="s">
        <v>25</v>
      </c>
      <c r="AH7" s="6" t="s">
        <v>37</v>
      </c>
      <c r="AI7" s="6" t="s">
        <v>38</v>
      </c>
      <c r="AJ7" s="43" t="s">
        <v>39</v>
      </c>
      <c r="AK7" s="6" t="s">
        <v>226</v>
      </c>
      <c r="AL7" s="6" t="s">
        <v>227</v>
      </c>
      <c r="AM7" s="6" t="s">
        <v>41</v>
      </c>
      <c r="AN7" s="6" t="s">
        <v>29</v>
      </c>
      <c r="AO7" s="43" t="s">
        <v>133</v>
      </c>
      <c r="AP7" s="6" t="s">
        <v>30</v>
      </c>
      <c r="AQ7" s="6" t="s">
        <v>31</v>
      </c>
      <c r="AR7" s="6" t="s">
        <v>32</v>
      </c>
      <c r="AS7" s="6" t="s">
        <v>33</v>
      </c>
      <c r="AT7" s="6" t="s">
        <v>34</v>
      </c>
      <c r="AU7" s="6" t="s">
        <v>35</v>
      </c>
      <c r="AV7" s="56" t="s">
        <v>177</v>
      </c>
      <c r="AW7" s="56" t="s">
        <v>238</v>
      </c>
      <c r="AX7" s="56" t="s">
        <v>239</v>
      </c>
      <c r="AY7" s="56" t="s">
        <v>179</v>
      </c>
      <c r="AZ7" s="6" t="s">
        <v>180</v>
      </c>
      <c r="BA7" s="6" t="s">
        <v>181</v>
      </c>
      <c r="BB7" s="6" t="s">
        <v>248</v>
      </c>
      <c r="BC7" s="6" t="s">
        <v>182</v>
      </c>
      <c r="BD7" s="6" t="s">
        <v>183</v>
      </c>
      <c r="BE7" s="6" t="s">
        <v>246</v>
      </c>
      <c r="BF7" s="6" t="s">
        <v>184</v>
      </c>
      <c r="BG7" s="6"/>
      <c r="BH7" s="6" t="s">
        <v>25</v>
      </c>
      <c r="BI7" s="6" t="s">
        <v>26</v>
      </c>
      <c r="BJ7" s="6" t="s">
        <v>28</v>
      </c>
      <c r="BK7" s="6" t="s">
        <v>29</v>
      </c>
      <c r="BL7" s="6" t="s">
        <v>30</v>
      </c>
      <c r="BM7" s="6" t="s">
        <v>31</v>
      </c>
      <c r="BN7" s="6" t="s">
        <v>32</v>
      </c>
      <c r="BO7" s="6" t="s">
        <v>33</v>
      </c>
      <c r="BP7" s="6" t="s">
        <v>34</v>
      </c>
      <c r="BQ7" s="6" t="s">
        <v>35</v>
      </c>
      <c r="BR7" s="56" t="s">
        <v>192</v>
      </c>
      <c r="BS7" s="56" t="s">
        <v>234</v>
      </c>
      <c r="BT7" s="56" t="s">
        <v>235</v>
      </c>
      <c r="BU7" s="56" t="s">
        <v>164</v>
      </c>
      <c r="BV7" s="6" t="s">
        <v>194</v>
      </c>
      <c r="BW7" s="6" t="s">
        <v>195</v>
      </c>
      <c r="BX7" s="6" t="s">
        <v>240</v>
      </c>
      <c r="BY7" s="6" t="s">
        <v>196</v>
      </c>
      <c r="BZ7" s="43" t="s">
        <v>27</v>
      </c>
      <c r="CA7" s="43" t="s">
        <v>131</v>
      </c>
      <c r="CB7" s="6"/>
      <c r="CC7" s="6"/>
      <c r="CD7" s="6"/>
      <c r="CE7" s="6"/>
      <c r="CF7" s="6"/>
      <c r="CG7" s="6"/>
      <c r="CH7" s="6"/>
      <c r="CI7" s="6"/>
      <c r="CJ7" s="6"/>
    </row>
    <row r="8" spans="1:115" x14ac:dyDescent="0.2">
      <c r="A8" s="8"/>
      <c r="B8" s="8"/>
      <c r="C8" s="8"/>
      <c r="D8" s="8"/>
      <c r="E8" s="8"/>
      <c r="F8" s="8"/>
      <c r="G8" s="8"/>
      <c r="H8" s="58" t="s">
        <v>56</v>
      </c>
      <c r="I8" s="8"/>
      <c r="J8" s="9" t="s">
        <v>57</v>
      </c>
      <c r="K8" s="9" t="s">
        <v>57</v>
      </c>
      <c r="L8" s="9" t="s">
        <v>57</v>
      </c>
      <c r="M8" s="9" t="s">
        <v>57</v>
      </c>
      <c r="N8" s="9" t="s">
        <v>57</v>
      </c>
      <c r="O8" s="9" t="s">
        <v>57</v>
      </c>
      <c r="P8" s="9" t="s">
        <v>57</v>
      </c>
      <c r="Q8" s="9" t="s">
        <v>57</v>
      </c>
      <c r="R8" s="9" t="s">
        <v>57</v>
      </c>
      <c r="S8" s="9" t="s">
        <v>57</v>
      </c>
      <c r="T8" s="9" t="s">
        <v>57</v>
      </c>
      <c r="U8" s="9" t="s">
        <v>57</v>
      </c>
      <c r="V8" s="9" t="s">
        <v>57</v>
      </c>
      <c r="W8" s="9" t="s">
        <v>57</v>
      </c>
      <c r="X8" s="9" t="s">
        <v>57</v>
      </c>
      <c r="Y8" s="9" t="s">
        <v>57</v>
      </c>
      <c r="Z8" s="9" t="s">
        <v>57</v>
      </c>
      <c r="AA8" s="9" t="s">
        <v>153</v>
      </c>
      <c r="AB8" s="9" t="s">
        <v>153</v>
      </c>
      <c r="AC8" s="9" t="s">
        <v>153</v>
      </c>
      <c r="AD8" s="9" t="s">
        <v>153</v>
      </c>
      <c r="AE8" s="9" t="s">
        <v>157</v>
      </c>
      <c r="AF8" s="7"/>
      <c r="AG8" s="9" t="s">
        <v>57</v>
      </c>
      <c r="AH8" s="9" t="s">
        <v>57</v>
      </c>
      <c r="AI8" s="9" t="s">
        <v>57</v>
      </c>
      <c r="AJ8" s="9" t="s">
        <v>57</v>
      </c>
      <c r="AK8" s="9" t="s">
        <v>57</v>
      </c>
      <c r="AL8" s="9" t="s">
        <v>57</v>
      </c>
      <c r="AM8" s="9" t="s">
        <v>57</v>
      </c>
      <c r="AN8" s="9" t="s">
        <v>57</v>
      </c>
      <c r="AO8" s="9" t="s">
        <v>57</v>
      </c>
      <c r="AP8" s="9" t="s">
        <v>57</v>
      </c>
      <c r="AQ8" s="9" t="s">
        <v>57</v>
      </c>
      <c r="AR8" s="9" t="s">
        <v>57</v>
      </c>
      <c r="AS8" s="9" t="s">
        <v>57</v>
      </c>
      <c r="AT8" s="9" t="s">
        <v>57</v>
      </c>
      <c r="AU8" s="9" t="s">
        <v>57</v>
      </c>
      <c r="AV8" s="9" t="s">
        <v>57</v>
      </c>
      <c r="AW8" s="9" t="s">
        <v>57</v>
      </c>
      <c r="AX8" s="9" t="s">
        <v>57</v>
      </c>
      <c r="AY8" s="9" t="s">
        <v>57</v>
      </c>
      <c r="AZ8" s="9" t="s">
        <v>153</v>
      </c>
      <c r="BA8" s="9" t="s">
        <v>153</v>
      </c>
      <c r="BB8" s="9" t="s">
        <v>153</v>
      </c>
      <c r="BC8" s="9" t="s">
        <v>153</v>
      </c>
      <c r="BD8" s="9" t="s">
        <v>153</v>
      </c>
      <c r="BE8" s="9" t="s">
        <v>153</v>
      </c>
      <c r="BF8" s="9" t="s">
        <v>157</v>
      </c>
      <c r="BG8" s="9"/>
      <c r="BH8" s="9" t="s">
        <v>57</v>
      </c>
      <c r="BI8" s="9" t="s">
        <v>57</v>
      </c>
      <c r="BJ8" s="9" t="s">
        <v>57</v>
      </c>
      <c r="BK8" s="9" t="s">
        <v>57</v>
      </c>
      <c r="BL8" s="9" t="s">
        <v>57</v>
      </c>
      <c r="BM8" s="9" t="s">
        <v>57</v>
      </c>
      <c r="BN8" s="9" t="s">
        <v>57</v>
      </c>
      <c r="BO8" s="9" t="s">
        <v>57</v>
      </c>
      <c r="BP8" s="9" t="s">
        <v>57</v>
      </c>
      <c r="BQ8" s="9" t="s">
        <v>57</v>
      </c>
      <c r="BR8" s="9" t="s">
        <v>57</v>
      </c>
      <c r="BS8" s="9" t="s">
        <v>57</v>
      </c>
      <c r="BT8" s="9" t="s">
        <v>57</v>
      </c>
      <c r="BU8" s="9" t="s">
        <v>57</v>
      </c>
      <c r="BV8" s="9" t="s">
        <v>153</v>
      </c>
      <c r="BW8" s="9" t="s">
        <v>153</v>
      </c>
      <c r="BX8" s="9" t="s">
        <v>153</v>
      </c>
      <c r="BY8" s="9" t="s">
        <v>157</v>
      </c>
      <c r="BZ8" s="9" t="s">
        <v>57</v>
      </c>
      <c r="CA8" s="9" t="s">
        <v>57</v>
      </c>
      <c r="CB8" s="9"/>
      <c r="CC8" s="9"/>
      <c r="CD8" s="9"/>
      <c r="CE8" s="9"/>
      <c r="CF8" s="9"/>
      <c r="CG8" s="9"/>
      <c r="CH8" s="9"/>
      <c r="CI8" s="9"/>
      <c r="CJ8" s="9"/>
      <c r="CK8" s="7"/>
      <c r="CL8" s="7"/>
      <c r="CM8" s="7"/>
      <c r="CN8" s="7"/>
      <c r="CO8" s="7"/>
      <c r="CP8" s="7"/>
      <c r="CQ8" s="7"/>
      <c r="CR8" s="7"/>
      <c r="CS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</row>
    <row r="9" spans="1:115" x14ac:dyDescent="0.2">
      <c r="A9" s="3"/>
      <c r="B9" s="3"/>
      <c r="C9" s="3"/>
      <c r="D9" s="3"/>
      <c r="E9" s="3"/>
      <c r="F9" s="3"/>
      <c r="G9" s="3"/>
      <c r="H9" s="10"/>
      <c r="I9" s="3"/>
      <c r="J9" s="11" t="s">
        <v>73</v>
      </c>
      <c r="AG9" s="11" t="s">
        <v>58</v>
      </c>
      <c r="CC9" s="11" t="s">
        <v>220</v>
      </c>
      <c r="CK9" s="11" t="s">
        <v>59</v>
      </c>
      <c r="CS9" t="s">
        <v>145</v>
      </c>
      <c r="CT9" t="s">
        <v>146</v>
      </c>
      <c r="CV9" s="11" t="s">
        <v>223</v>
      </c>
      <c r="DD9" s="11" t="s">
        <v>60</v>
      </c>
    </row>
    <row r="10" spans="1:115" x14ac:dyDescent="0.2">
      <c r="A10" s="3"/>
      <c r="B10" s="3"/>
      <c r="C10" s="3" t="s">
        <v>61</v>
      </c>
      <c r="D10" s="3"/>
      <c r="E10" s="3"/>
      <c r="F10" s="3"/>
      <c r="G10" s="6" t="s">
        <v>62</v>
      </c>
      <c r="H10" s="10" t="s">
        <v>57</v>
      </c>
      <c r="I10" s="3"/>
      <c r="J10" s="12">
        <v>1</v>
      </c>
      <c r="K10" s="12">
        <v>1</v>
      </c>
      <c r="L10" s="12">
        <v>-1</v>
      </c>
      <c r="M10" s="12">
        <v>1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3"/>
      <c r="AG10" s="14">
        <v>0</v>
      </c>
      <c r="AH10" s="14">
        <v>0</v>
      </c>
      <c r="AI10" s="14">
        <v>0</v>
      </c>
      <c r="AJ10" s="14">
        <v>1E-4</v>
      </c>
      <c r="AK10" s="15">
        <v>0.5</v>
      </c>
      <c r="AL10" s="15">
        <v>0.4</v>
      </c>
      <c r="AM10" s="15">
        <v>0.5</v>
      </c>
      <c r="AN10" s="14">
        <v>0</v>
      </c>
      <c r="AO10" s="14">
        <v>0</v>
      </c>
      <c r="AP10" s="14">
        <v>0</v>
      </c>
      <c r="AQ10" s="14">
        <v>0</v>
      </c>
      <c r="AR10" s="15">
        <v>0.6</v>
      </c>
      <c r="AS10" s="15">
        <v>1.2</v>
      </c>
      <c r="AT10" s="14">
        <v>0</v>
      </c>
      <c r="AU10" s="14">
        <v>0</v>
      </c>
      <c r="AV10" s="14">
        <v>1</v>
      </c>
      <c r="AW10" s="14">
        <v>0</v>
      </c>
      <c r="AX10" s="14">
        <v>0</v>
      </c>
      <c r="AY10" s="14">
        <v>0</v>
      </c>
      <c r="AZ10" s="14">
        <v>0</v>
      </c>
      <c r="BA10" s="14">
        <v>0</v>
      </c>
      <c r="BB10" s="14">
        <v>0</v>
      </c>
      <c r="BC10" s="14">
        <v>0</v>
      </c>
      <c r="BD10" s="14">
        <v>0</v>
      </c>
      <c r="BE10" s="14">
        <v>0</v>
      </c>
      <c r="BF10" s="14">
        <v>0</v>
      </c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25">
        <v>15.361838000000001</v>
      </c>
      <c r="CD10" s="25">
        <v>10.3</v>
      </c>
      <c r="CE10" s="25">
        <v>15.761837999999999</v>
      </c>
      <c r="CF10" s="25">
        <v>15.661837999999999</v>
      </c>
      <c r="CG10" s="25">
        <v>10.9</v>
      </c>
      <c r="CH10" s="25">
        <v>15.661837999999999</v>
      </c>
      <c r="CI10" s="25">
        <v>15.061838</v>
      </c>
      <c r="CJ10" s="13"/>
      <c r="CK10" s="14">
        <v>10</v>
      </c>
      <c r="CL10" s="14">
        <v>8</v>
      </c>
      <c r="CM10" s="14">
        <v>10</v>
      </c>
      <c r="CN10" s="14">
        <v>10</v>
      </c>
      <c r="CO10" s="14">
        <v>8</v>
      </c>
      <c r="CP10" s="14">
        <v>10</v>
      </c>
      <c r="CQ10" s="14">
        <v>12</v>
      </c>
      <c r="CS10" s="14">
        <v>0</v>
      </c>
      <c r="CT10" s="38" cm="1">
        <f t="array" ref="CT10:CT19">1+(CS10:CS19*CS21)</f>
        <v>1</v>
      </c>
      <c r="CU10" s="13"/>
      <c r="CV10" s="17" cm="1">
        <f t="array" ref="CV10:DB19">CC10:CI19-MMULT(AG10:BF19,TRANSPOSE(AG60:BF66))-CK10:CQ19*_xlfn.ANCHORARRAY(CT10)-DD10:DJ19</f>
        <v>0</v>
      </c>
      <c r="CW10" s="18">
        <v>0</v>
      </c>
      <c r="CX10" s="18">
        <v>0</v>
      </c>
      <c r="CY10" s="18">
        <v>0</v>
      </c>
      <c r="CZ10" s="18">
        <v>0</v>
      </c>
      <c r="DA10" s="19">
        <v>0</v>
      </c>
      <c r="DB10" s="19">
        <v>0</v>
      </c>
      <c r="DC10" s="13"/>
      <c r="DD10" s="25">
        <v>0</v>
      </c>
      <c r="DE10" s="25">
        <v>0</v>
      </c>
      <c r="DF10" s="25">
        <v>0</v>
      </c>
      <c r="DG10" s="25">
        <v>0</v>
      </c>
      <c r="DH10" s="25">
        <v>0</v>
      </c>
      <c r="DI10" s="25">
        <v>0</v>
      </c>
      <c r="DJ10" s="25">
        <v>0</v>
      </c>
    </row>
    <row r="11" spans="1:115" x14ac:dyDescent="0.2">
      <c r="A11" s="3"/>
      <c r="B11" s="3"/>
      <c r="C11" s="3" t="s">
        <v>63</v>
      </c>
      <c r="D11" s="3"/>
      <c r="E11" s="3"/>
      <c r="F11" s="3"/>
      <c r="G11" s="6" t="s">
        <v>64</v>
      </c>
      <c r="H11" s="10" t="s">
        <v>57</v>
      </c>
      <c r="I11" s="3"/>
      <c r="J11" s="12">
        <v>0</v>
      </c>
      <c r="K11" s="12">
        <v>0</v>
      </c>
      <c r="L11" s="12">
        <v>0</v>
      </c>
      <c r="M11" s="12">
        <v>0</v>
      </c>
      <c r="N11" s="12">
        <v>1</v>
      </c>
      <c r="O11" s="12">
        <v>0</v>
      </c>
      <c r="P11" s="12">
        <v>1</v>
      </c>
      <c r="Q11" s="12">
        <v>1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3"/>
      <c r="AG11" s="14">
        <v>0</v>
      </c>
      <c r="AH11" s="14">
        <v>0</v>
      </c>
      <c r="AI11" s="14">
        <v>0</v>
      </c>
      <c r="AJ11" s="14">
        <v>0</v>
      </c>
      <c r="AK11" s="14">
        <v>0</v>
      </c>
      <c r="AL11" s="14">
        <v>0</v>
      </c>
      <c r="AM11" s="14">
        <v>0</v>
      </c>
      <c r="AN11" s="14">
        <v>0</v>
      </c>
      <c r="AO11" s="14">
        <v>1E-3</v>
      </c>
      <c r="AP11" s="15">
        <v>1.2</v>
      </c>
      <c r="AQ11" s="15">
        <v>1.1000000000000001</v>
      </c>
      <c r="AR11" s="14">
        <v>0</v>
      </c>
      <c r="AS11" s="14">
        <v>0</v>
      </c>
      <c r="AT11" s="14">
        <v>0</v>
      </c>
      <c r="AU11" s="14">
        <v>0</v>
      </c>
      <c r="AV11" s="14">
        <v>0</v>
      </c>
      <c r="AW11" s="14">
        <v>0</v>
      </c>
      <c r="AX11" s="14">
        <v>0</v>
      </c>
      <c r="AY11" s="14">
        <v>0</v>
      </c>
      <c r="AZ11" s="14">
        <v>0</v>
      </c>
      <c r="BA11" s="14">
        <v>0</v>
      </c>
      <c r="BB11" s="14">
        <v>0</v>
      </c>
      <c r="BC11" s="14">
        <v>0</v>
      </c>
      <c r="BD11" s="14">
        <v>0</v>
      </c>
      <c r="BE11" s="14">
        <v>0</v>
      </c>
      <c r="BF11" s="14">
        <v>0</v>
      </c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25">
        <v>7</v>
      </c>
      <c r="CD11" s="25">
        <v>4.5999999999999996</v>
      </c>
      <c r="CE11" s="25">
        <v>8.0004050000000007</v>
      </c>
      <c r="CF11" s="25">
        <v>1</v>
      </c>
      <c r="CG11" s="25">
        <v>1</v>
      </c>
      <c r="CH11" s="25">
        <v>2</v>
      </c>
      <c r="CI11" s="25">
        <v>2</v>
      </c>
      <c r="CJ11" s="13"/>
      <c r="CK11" s="14">
        <v>1</v>
      </c>
      <c r="CL11" s="14">
        <v>1</v>
      </c>
      <c r="CM11" s="14">
        <v>2</v>
      </c>
      <c r="CN11" s="14">
        <v>1</v>
      </c>
      <c r="CO11" s="14">
        <v>1</v>
      </c>
      <c r="CP11" s="14">
        <v>2</v>
      </c>
      <c r="CQ11" s="14">
        <v>2</v>
      </c>
      <c r="CS11" s="14">
        <v>0</v>
      </c>
      <c r="CT11" s="38">
        <v>1</v>
      </c>
      <c r="CU11" s="13"/>
      <c r="CV11" s="20">
        <v>0</v>
      </c>
      <c r="CW11" s="13">
        <v>0</v>
      </c>
      <c r="CX11" s="13">
        <v>8.8817841970012523E-16</v>
      </c>
      <c r="CY11" s="13">
        <v>0</v>
      </c>
      <c r="CZ11" s="13">
        <v>0</v>
      </c>
      <c r="DA11" s="21">
        <v>0</v>
      </c>
      <c r="DB11" s="21">
        <v>0</v>
      </c>
      <c r="DC11" s="13"/>
      <c r="DD11" s="25">
        <v>0</v>
      </c>
      <c r="DE11" s="25">
        <v>0</v>
      </c>
      <c r="DF11" s="25">
        <v>0</v>
      </c>
      <c r="DG11" s="25">
        <v>0</v>
      </c>
      <c r="DH11" s="25">
        <v>0</v>
      </c>
      <c r="DI11" s="25">
        <v>0</v>
      </c>
      <c r="DJ11" s="25">
        <v>0</v>
      </c>
    </row>
    <row r="12" spans="1:115" x14ac:dyDescent="0.2">
      <c r="A12" s="3"/>
      <c r="B12" s="3"/>
      <c r="C12" s="3" t="s">
        <v>65</v>
      </c>
      <c r="D12" s="3"/>
      <c r="E12" s="3"/>
      <c r="F12" s="3"/>
      <c r="G12" s="6" t="s">
        <v>68</v>
      </c>
      <c r="H12" s="10" t="s">
        <v>57</v>
      </c>
      <c r="I12" s="3"/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1</v>
      </c>
      <c r="P12" s="12">
        <v>0</v>
      </c>
      <c r="Q12" s="12">
        <v>0</v>
      </c>
      <c r="R12" s="12">
        <v>0</v>
      </c>
      <c r="S12" s="12">
        <v>0</v>
      </c>
      <c r="T12" s="12">
        <v>1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3"/>
      <c r="AG12" s="14">
        <v>0</v>
      </c>
      <c r="AH12" s="14">
        <v>0</v>
      </c>
      <c r="AI12" s="14">
        <v>0</v>
      </c>
      <c r="AJ12" s="14">
        <v>0</v>
      </c>
      <c r="AK12" s="14">
        <v>0</v>
      </c>
      <c r="AL12" s="14">
        <v>0</v>
      </c>
      <c r="AM12" s="14">
        <v>0</v>
      </c>
      <c r="AN12" s="14">
        <v>0</v>
      </c>
      <c r="AO12" s="14">
        <v>0</v>
      </c>
      <c r="AP12" s="14">
        <v>0</v>
      </c>
      <c r="AQ12" s="14">
        <v>0</v>
      </c>
      <c r="AR12" s="14">
        <v>0</v>
      </c>
      <c r="AS12" s="14">
        <v>0</v>
      </c>
      <c r="AT12" s="14">
        <v>0</v>
      </c>
      <c r="AU12" s="14">
        <v>0</v>
      </c>
      <c r="AV12" s="14">
        <v>0</v>
      </c>
      <c r="AW12" s="14">
        <v>0</v>
      </c>
      <c r="AX12" s="14">
        <v>0</v>
      </c>
      <c r="AY12" s="14">
        <v>0</v>
      </c>
      <c r="AZ12" s="14">
        <v>0</v>
      </c>
      <c r="BA12" s="14">
        <v>0</v>
      </c>
      <c r="BB12" s="14">
        <v>0</v>
      </c>
      <c r="BC12" s="14">
        <v>0</v>
      </c>
      <c r="BD12" s="14">
        <v>0</v>
      </c>
      <c r="BE12" s="14">
        <v>0</v>
      </c>
      <c r="BF12" s="14">
        <v>0</v>
      </c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25">
        <v>0</v>
      </c>
      <c r="CD12" s="25">
        <v>0</v>
      </c>
      <c r="CE12" s="25">
        <v>0</v>
      </c>
      <c r="CF12" s="25">
        <v>1</v>
      </c>
      <c r="CG12" s="25">
        <v>5</v>
      </c>
      <c r="CH12" s="25">
        <v>1</v>
      </c>
      <c r="CI12" s="25">
        <v>5</v>
      </c>
      <c r="CJ12" s="13"/>
      <c r="CK12" s="14">
        <v>0</v>
      </c>
      <c r="CL12" s="14">
        <v>0</v>
      </c>
      <c r="CM12" s="14">
        <v>0</v>
      </c>
      <c r="CN12" s="14">
        <v>1</v>
      </c>
      <c r="CO12" s="14">
        <v>5</v>
      </c>
      <c r="CP12" s="14">
        <v>1</v>
      </c>
      <c r="CQ12" s="14">
        <v>5</v>
      </c>
      <c r="CS12" s="14">
        <v>0.05</v>
      </c>
      <c r="CT12" s="38">
        <v>1</v>
      </c>
      <c r="CU12" s="13"/>
      <c r="CV12" s="20">
        <v>0</v>
      </c>
      <c r="CW12" s="13">
        <v>0</v>
      </c>
      <c r="CX12" s="13">
        <v>0</v>
      </c>
      <c r="CY12" s="13">
        <v>0</v>
      </c>
      <c r="CZ12" s="13">
        <v>0</v>
      </c>
      <c r="DA12" s="21">
        <v>0</v>
      </c>
      <c r="DB12" s="21">
        <v>0</v>
      </c>
      <c r="DC12" s="13"/>
      <c r="DD12" s="25">
        <v>0</v>
      </c>
      <c r="DE12" s="25">
        <v>0</v>
      </c>
      <c r="DF12" s="25">
        <v>0</v>
      </c>
      <c r="DG12" s="25">
        <v>0</v>
      </c>
      <c r="DH12" s="25">
        <v>0</v>
      </c>
      <c r="DI12" s="25">
        <v>0</v>
      </c>
      <c r="DJ12" s="25">
        <v>0</v>
      </c>
    </row>
    <row r="13" spans="1:115" x14ac:dyDescent="0.2">
      <c r="A13" s="3"/>
      <c r="B13" s="3"/>
      <c r="C13" s="3" t="s">
        <v>67</v>
      </c>
      <c r="D13" s="3"/>
      <c r="E13" s="3"/>
      <c r="F13" s="3"/>
      <c r="G13" s="6" t="s">
        <v>66</v>
      </c>
      <c r="H13" s="10" t="s">
        <v>57</v>
      </c>
      <c r="I13" s="3"/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1</v>
      </c>
      <c r="S13" s="12">
        <v>1</v>
      </c>
      <c r="T13" s="12">
        <v>0</v>
      </c>
      <c r="U13" s="26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3"/>
      <c r="AG13" s="14">
        <v>0</v>
      </c>
      <c r="AH13" s="14">
        <v>0</v>
      </c>
      <c r="AI13" s="14">
        <v>0</v>
      </c>
      <c r="AJ13" s="14">
        <v>0</v>
      </c>
      <c r="AK13" s="14">
        <v>0</v>
      </c>
      <c r="AL13" s="14">
        <v>0</v>
      </c>
      <c r="AM13" s="14">
        <v>0</v>
      </c>
      <c r="AN13" s="14">
        <v>0</v>
      </c>
      <c r="AO13" s="14">
        <v>0</v>
      </c>
      <c r="AP13" s="14">
        <v>0</v>
      </c>
      <c r="AQ13" s="14">
        <v>0</v>
      </c>
      <c r="AR13" s="14">
        <v>0</v>
      </c>
      <c r="AS13" s="14">
        <v>0</v>
      </c>
      <c r="AT13" s="14">
        <v>0</v>
      </c>
      <c r="AU13" s="14">
        <v>0</v>
      </c>
      <c r="AV13" s="14">
        <v>0</v>
      </c>
      <c r="AW13" s="14">
        <v>0</v>
      </c>
      <c r="AX13" s="14">
        <v>0</v>
      </c>
      <c r="AY13" s="14">
        <v>0</v>
      </c>
      <c r="AZ13" s="14">
        <v>0</v>
      </c>
      <c r="BA13" s="14">
        <v>0</v>
      </c>
      <c r="BB13" s="14">
        <v>0</v>
      </c>
      <c r="BC13" s="14">
        <v>0</v>
      </c>
      <c r="BD13" s="14">
        <v>0</v>
      </c>
      <c r="BE13" s="14">
        <v>0</v>
      </c>
      <c r="BF13" s="14">
        <v>0</v>
      </c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25">
        <v>5</v>
      </c>
      <c r="CD13" s="25">
        <v>3</v>
      </c>
      <c r="CE13" s="25">
        <v>5</v>
      </c>
      <c r="CF13" s="25">
        <v>0</v>
      </c>
      <c r="CG13" s="25">
        <v>0</v>
      </c>
      <c r="CH13" s="25">
        <v>0</v>
      </c>
      <c r="CI13" s="25">
        <v>0</v>
      </c>
      <c r="CJ13" s="13"/>
      <c r="CK13" s="14">
        <v>5</v>
      </c>
      <c r="CL13" s="14">
        <v>3</v>
      </c>
      <c r="CM13" s="14">
        <v>5</v>
      </c>
      <c r="CN13" s="14">
        <v>0</v>
      </c>
      <c r="CO13" s="14">
        <v>0</v>
      </c>
      <c r="CP13" s="14">
        <v>0</v>
      </c>
      <c r="CQ13" s="14">
        <v>0</v>
      </c>
      <c r="CS13" s="14">
        <v>-0.1</v>
      </c>
      <c r="CT13" s="38">
        <v>1</v>
      </c>
      <c r="CU13" s="13"/>
      <c r="CV13" s="20">
        <v>0</v>
      </c>
      <c r="CW13" s="13">
        <v>0</v>
      </c>
      <c r="CX13" s="13">
        <v>0</v>
      </c>
      <c r="CY13" s="13">
        <v>0</v>
      </c>
      <c r="CZ13" s="13">
        <v>0</v>
      </c>
      <c r="DA13" s="21">
        <v>0</v>
      </c>
      <c r="DB13" s="21">
        <v>0</v>
      </c>
      <c r="DC13" s="13"/>
      <c r="DD13" s="25">
        <v>0</v>
      </c>
      <c r="DE13" s="25">
        <v>0</v>
      </c>
      <c r="DF13" s="25">
        <v>0</v>
      </c>
      <c r="DG13" s="25">
        <v>0</v>
      </c>
      <c r="DH13" s="25">
        <v>0</v>
      </c>
      <c r="DI13" s="25">
        <v>0</v>
      </c>
      <c r="DJ13" s="25">
        <v>0</v>
      </c>
    </row>
    <row r="14" spans="1:115" x14ac:dyDescent="0.2">
      <c r="A14" s="3"/>
      <c r="B14" s="3"/>
      <c r="C14" s="3" t="s">
        <v>69</v>
      </c>
      <c r="D14" s="3"/>
      <c r="E14" s="3"/>
      <c r="F14" s="3"/>
      <c r="G14" s="6" t="s">
        <v>70</v>
      </c>
      <c r="H14" s="10" t="s">
        <v>57</v>
      </c>
      <c r="I14" s="3"/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1</v>
      </c>
      <c r="V14" s="12">
        <v>1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3"/>
      <c r="AG14" s="14">
        <v>0</v>
      </c>
      <c r="AH14" s="14">
        <v>0</v>
      </c>
      <c r="AI14" s="14">
        <v>0</v>
      </c>
      <c r="AJ14" s="14">
        <v>0</v>
      </c>
      <c r="AK14" s="14">
        <v>0</v>
      </c>
      <c r="AL14" s="14">
        <v>0</v>
      </c>
      <c r="AM14" s="14">
        <v>0</v>
      </c>
      <c r="AN14" s="14">
        <v>0</v>
      </c>
      <c r="AO14" s="14">
        <v>0</v>
      </c>
      <c r="AP14" s="14">
        <v>0</v>
      </c>
      <c r="AQ14" s="14">
        <v>0</v>
      </c>
      <c r="AR14" s="14">
        <v>0</v>
      </c>
      <c r="AS14" s="14">
        <v>0</v>
      </c>
      <c r="AT14" s="14">
        <v>0</v>
      </c>
      <c r="AU14" s="14">
        <v>0</v>
      </c>
      <c r="AV14" s="14">
        <v>0</v>
      </c>
      <c r="AW14" s="14">
        <v>0</v>
      </c>
      <c r="AX14" s="14">
        <v>0</v>
      </c>
      <c r="AY14" s="14">
        <v>0</v>
      </c>
      <c r="AZ14" s="14">
        <v>0</v>
      </c>
      <c r="BA14" s="14">
        <v>0</v>
      </c>
      <c r="BB14" s="14">
        <v>0</v>
      </c>
      <c r="BC14" s="14">
        <v>0</v>
      </c>
      <c r="BD14" s="14">
        <v>0</v>
      </c>
      <c r="BE14" s="14">
        <v>0</v>
      </c>
      <c r="BF14" s="14">
        <v>0</v>
      </c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25">
        <v>0.5</v>
      </c>
      <c r="CD14" s="25">
        <v>1</v>
      </c>
      <c r="CE14" s="25">
        <v>2</v>
      </c>
      <c r="CF14" s="25">
        <v>0.5</v>
      </c>
      <c r="CG14" s="25">
        <v>1</v>
      </c>
      <c r="CH14" s="25">
        <v>2</v>
      </c>
      <c r="CI14" s="25">
        <v>2</v>
      </c>
      <c r="CJ14" s="13"/>
      <c r="CK14" s="14">
        <v>0.5</v>
      </c>
      <c r="CL14" s="14">
        <v>1</v>
      </c>
      <c r="CM14" s="14">
        <v>2</v>
      </c>
      <c r="CN14" s="14">
        <v>0.5</v>
      </c>
      <c r="CO14" s="14">
        <v>1</v>
      </c>
      <c r="CP14" s="14">
        <v>2</v>
      </c>
      <c r="CQ14" s="14">
        <v>2</v>
      </c>
      <c r="CS14" s="14">
        <v>0</v>
      </c>
      <c r="CT14" s="38">
        <v>1</v>
      </c>
      <c r="CU14" s="13"/>
      <c r="CV14" s="20">
        <v>0</v>
      </c>
      <c r="CW14" s="13">
        <v>0</v>
      </c>
      <c r="CX14" s="13">
        <v>0</v>
      </c>
      <c r="CY14" s="13">
        <v>0</v>
      </c>
      <c r="CZ14" s="13">
        <v>0</v>
      </c>
      <c r="DA14" s="21">
        <v>0</v>
      </c>
      <c r="DB14" s="21">
        <v>0</v>
      </c>
      <c r="DC14" s="13"/>
      <c r="DD14" s="25">
        <v>0</v>
      </c>
      <c r="DE14" s="25">
        <v>0</v>
      </c>
      <c r="DF14" s="25">
        <v>0</v>
      </c>
      <c r="DG14" s="25">
        <v>0</v>
      </c>
      <c r="DH14" s="25">
        <v>0</v>
      </c>
      <c r="DI14" s="25">
        <v>0</v>
      </c>
      <c r="DJ14" s="25">
        <v>0</v>
      </c>
    </row>
    <row r="15" spans="1:115" x14ac:dyDescent="0.2">
      <c r="A15" s="3"/>
      <c r="B15" s="3"/>
      <c r="C15" s="3" t="s">
        <v>71</v>
      </c>
      <c r="D15" s="3"/>
      <c r="E15" s="3"/>
      <c r="F15" s="3"/>
      <c r="G15" s="6" t="s">
        <v>72</v>
      </c>
      <c r="H15" s="10" t="s">
        <v>57</v>
      </c>
      <c r="I15" s="3"/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1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3"/>
      <c r="AG15" s="14">
        <v>0</v>
      </c>
      <c r="AH15" s="14">
        <v>0</v>
      </c>
      <c r="AI15" s="14">
        <v>0</v>
      </c>
      <c r="AJ15" s="14">
        <v>0</v>
      </c>
      <c r="AK15" s="14">
        <v>0</v>
      </c>
      <c r="AL15" s="14">
        <v>0</v>
      </c>
      <c r="AM15" s="14">
        <v>0</v>
      </c>
      <c r="AN15" s="15">
        <f>1/0.9</f>
        <v>1.1111111111111112</v>
      </c>
      <c r="AO15" s="14">
        <v>0</v>
      </c>
      <c r="AP15" s="14">
        <v>0</v>
      </c>
      <c r="AQ15" s="14">
        <v>0</v>
      </c>
      <c r="AR15" s="14">
        <v>0</v>
      </c>
      <c r="AS15" s="14">
        <v>0</v>
      </c>
      <c r="AT15" s="15">
        <v>1.5</v>
      </c>
      <c r="AU15" s="14">
        <v>0</v>
      </c>
      <c r="AV15" s="14">
        <v>0</v>
      </c>
      <c r="AW15" s="14">
        <v>0</v>
      </c>
      <c r="AX15" s="14">
        <v>0</v>
      </c>
      <c r="AY15" s="14">
        <v>0</v>
      </c>
      <c r="AZ15" s="14">
        <v>0</v>
      </c>
      <c r="BA15" s="14">
        <v>0</v>
      </c>
      <c r="BB15" s="14">
        <v>0</v>
      </c>
      <c r="BC15" s="14">
        <v>0</v>
      </c>
      <c r="BD15" s="14">
        <v>0</v>
      </c>
      <c r="BE15" s="14">
        <v>0</v>
      </c>
      <c r="BF15" s="14">
        <v>0</v>
      </c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25">
        <v>0.75</v>
      </c>
      <c r="CD15" s="25">
        <v>1.5</v>
      </c>
      <c r="CE15" s="25">
        <v>3.6615611000000001</v>
      </c>
      <c r="CF15" s="25">
        <v>0.75</v>
      </c>
      <c r="CG15" s="25">
        <v>1.5</v>
      </c>
      <c r="CH15" s="25">
        <v>3</v>
      </c>
      <c r="CI15" s="25">
        <v>3.6615611000000001</v>
      </c>
      <c r="CJ15" s="13"/>
      <c r="CK15" s="14">
        <v>0</v>
      </c>
      <c r="CL15" s="14">
        <v>0</v>
      </c>
      <c r="CM15" s="14">
        <v>0</v>
      </c>
      <c r="CN15" s="14">
        <v>0</v>
      </c>
      <c r="CO15" s="14">
        <v>0</v>
      </c>
      <c r="CP15" s="14">
        <v>0</v>
      </c>
      <c r="CQ15" s="14">
        <v>0</v>
      </c>
      <c r="CS15" s="14">
        <v>0</v>
      </c>
      <c r="CT15" s="38">
        <v>1</v>
      </c>
      <c r="CU15" s="13"/>
      <c r="CV15" s="20">
        <v>0</v>
      </c>
      <c r="CW15" s="13">
        <v>0</v>
      </c>
      <c r="CX15" s="13">
        <v>-1.1111111142270147E-8</v>
      </c>
      <c r="CY15" s="13">
        <v>0</v>
      </c>
      <c r="CZ15" s="13">
        <v>0</v>
      </c>
      <c r="DA15" s="21">
        <v>0</v>
      </c>
      <c r="DB15" s="21">
        <v>-1.1111111142270147E-8</v>
      </c>
      <c r="DC15" s="13"/>
      <c r="DD15" s="25">
        <v>0</v>
      </c>
      <c r="DE15" s="25">
        <v>0</v>
      </c>
      <c r="DF15" s="25">
        <v>0</v>
      </c>
      <c r="DG15" s="25">
        <v>0</v>
      </c>
      <c r="DH15" s="25">
        <v>0</v>
      </c>
      <c r="DI15" s="25">
        <v>0</v>
      </c>
      <c r="DJ15" s="25">
        <v>0</v>
      </c>
    </row>
    <row r="16" spans="1:115" x14ac:dyDescent="0.2">
      <c r="A16" s="3"/>
      <c r="B16" s="3"/>
      <c r="C16" s="3" t="s">
        <v>149</v>
      </c>
      <c r="D16" s="3"/>
      <c r="E16" s="3"/>
      <c r="F16" s="3"/>
      <c r="G16" s="6" t="s">
        <v>150</v>
      </c>
      <c r="H16" s="10" t="s">
        <v>57</v>
      </c>
      <c r="I16" s="3"/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1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3"/>
      <c r="AG16" s="14">
        <v>0</v>
      </c>
      <c r="AH16" s="14">
        <v>0</v>
      </c>
      <c r="AI16" s="14">
        <v>0</v>
      </c>
      <c r="AJ16" s="14">
        <v>0</v>
      </c>
      <c r="AK16" s="14">
        <v>0</v>
      </c>
      <c r="AL16" s="14">
        <v>0</v>
      </c>
      <c r="AM16" s="14">
        <v>0</v>
      </c>
      <c r="AN16" s="14">
        <v>0</v>
      </c>
      <c r="AO16" s="14">
        <v>0</v>
      </c>
      <c r="AP16" s="14">
        <v>0</v>
      </c>
      <c r="AQ16" s="14">
        <v>0</v>
      </c>
      <c r="AR16" s="14">
        <v>0</v>
      </c>
      <c r="AS16" s="14">
        <v>0</v>
      </c>
      <c r="AT16" s="14">
        <v>0</v>
      </c>
      <c r="AU16" s="14">
        <v>0</v>
      </c>
      <c r="AV16" s="14">
        <v>0</v>
      </c>
      <c r="AW16" s="14">
        <v>0</v>
      </c>
      <c r="AX16" s="14">
        <v>0</v>
      </c>
      <c r="AY16" s="14">
        <v>0</v>
      </c>
      <c r="AZ16" s="14">
        <v>0.15</v>
      </c>
      <c r="BA16" s="14">
        <v>0</v>
      </c>
      <c r="BB16" s="14">
        <v>0</v>
      </c>
      <c r="BC16" s="14">
        <v>0.17</v>
      </c>
      <c r="BD16" s="14">
        <v>0</v>
      </c>
      <c r="BE16" s="14">
        <v>0</v>
      </c>
      <c r="BF16" s="14">
        <v>0</v>
      </c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25">
        <v>14.885474</v>
      </c>
      <c r="CD16" s="25">
        <v>0</v>
      </c>
      <c r="CE16" s="25">
        <v>0</v>
      </c>
      <c r="CF16" s="25">
        <v>17</v>
      </c>
      <c r="CG16" s="25">
        <v>17</v>
      </c>
      <c r="CH16" s="25">
        <v>4.3618379999999997</v>
      </c>
      <c r="CI16" s="25">
        <v>0</v>
      </c>
      <c r="CJ16" s="13"/>
      <c r="CK16" s="14">
        <v>0</v>
      </c>
      <c r="CL16" s="14">
        <v>0</v>
      </c>
      <c r="CM16" s="14">
        <v>0</v>
      </c>
      <c r="CN16" s="14">
        <v>0</v>
      </c>
      <c r="CO16" s="14">
        <v>0</v>
      </c>
      <c r="CP16" s="14">
        <v>0</v>
      </c>
      <c r="CQ16" s="14">
        <v>0</v>
      </c>
      <c r="CS16" s="14">
        <v>0</v>
      </c>
      <c r="CT16" s="38">
        <v>1</v>
      </c>
      <c r="CU16" s="13"/>
      <c r="CV16" s="20">
        <v>5.0000002360661711E-8</v>
      </c>
      <c r="CW16" s="13">
        <v>0</v>
      </c>
      <c r="CX16" s="13">
        <v>0</v>
      </c>
      <c r="CY16" s="13">
        <v>0</v>
      </c>
      <c r="CZ16" s="13">
        <v>0</v>
      </c>
      <c r="DA16" s="21">
        <v>0</v>
      </c>
      <c r="DB16" s="21">
        <v>0</v>
      </c>
      <c r="DC16" s="13"/>
      <c r="DD16" s="25">
        <v>0</v>
      </c>
      <c r="DE16" s="25">
        <v>0</v>
      </c>
      <c r="DF16" s="25">
        <v>0</v>
      </c>
      <c r="DG16" s="25">
        <v>0</v>
      </c>
      <c r="DH16" s="25">
        <v>0</v>
      </c>
      <c r="DI16" s="25">
        <v>0</v>
      </c>
      <c r="DJ16" s="25">
        <v>0</v>
      </c>
    </row>
    <row r="17" spans="1:114" x14ac:dyDescent="0.2">
      <c r="A17" s="3"/>
      <c r="B17" s="3"/>
      <c r="C17" s="3" t="s">
        <v>151</v>
      </c>
      <c r="D17" s="3"/>
      <c r="E17" s="3"/>
      <c r="F17" s="3"/>
      <c r="G17" s="6" t="s">
        <v>152</v>
      </c>
      <c r="H17" s="10" t="s">
        <v>153</v>
      </c>
      <c r="I17" s="3"/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1</v>
      </c>
      <c r="AB17" s="12">
        <v>1</v>
      </c>
      <c r="AC17" s="12">
        <v>0</v>
      </c>
      <c r="AD17" s="12">
        <v>0</v>
      </c>
      <c r="AE17" s="12">
        <v>0</v>
      </c>
      <c r="AF17" s="13"/>
      <c r="AG17" s="14">
        <v>0</v>
      </c>
      <c r="AH17" s="14">
        <v>0</v>
      </c>
      <c r="AI17" s="14">
        <v>0</v>
      </c>
      <c r="AJ17" s="14">
        <v>0</v>
      </c>
      <c r="AK17" s="14">
        <v>0</v>
      </c>
      <c r="AL17" s="14">
        <v>0</v>
      </c>
      <c r="AM17" s="14">
        <v>0</v>
      </c>
      <c r="AN17" s="14">
        <v>0</v>
      </c>
      <c r="AO17" s="14">
        <v>0</v>
      </c>
      <c r="AP17" s="14">
        <v>0</v>
      </c>
      <c r="AQ17" s="14">
        <v>0</v>
      </c>
      <c r="AR17" s="14">
        <v>0</v>
      </c>
      <c r="AS17" s="14">
        <v>0</v>
      </c>
      <c r="AT17" s="14">
        <v>0</v>
      </c>
      <c r="AU17" s="14">
        <v>0</v>
      </c>
      <c r="AV17" s="14">
        <v>0</v>
      </c>
      <c r="AW17" s="14">
        <v>0</v>
      </c>
      <c r="AX17" s="14">
        <v>0</v>
      </c>
      <c r="AY17" s="14">
        <v>0</v>
      </c>
      <c r="AZ17" s="14">
        <v>0</v>
      </c>
      <c r="BA17" s="14">
        <v>0</v>
      </c>
      <c r="BB17" s="14">
        <v>0</v>
      </c>
      <c r="BC17" s="14">
        <v>0</v>
      </c>
      <c r="BD17" s="14">
        <v>0</v>
      </c>
      <c r="BE17" s="14">
        <v>0</v>
      </c>
      <c r="BF17" s="14">
        <v>0</v>
      </c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25">
        <v>100</v>
      </c>
      <c r="CD17" s="25">
        <v>0</v>
      </c>
      <c r="CE17" s="25">
        <v>100</v>
      </c>
      <c r="CF17" s="25">
        <v>10</v>
      </c>
      <c r="CG17" s="25">
        <v>10</v>
      </c>
      <c r="CH17" s="25">
        <v>60</v>
      </c>
      <c r="CI17" s="25">
        <v>0</v>
      </c>
      <c r="CJ17" s="13"/>
      <c r="CK17" s="14">
        <v>100</v>
      </c>
      <c r="CL17" s="14">
        <v>0</v>
      </c>
      <c r="CM17" s="14">
        <v>100</v>
      </c>
      <c r="CN17" s="14">
        <v>10</v>
      </c>
      <c r="CO17" s="14">
        <v>10</v>
      </c>
      <c r="CP17" s="14">
        <v>60</v>
      </c>
      <c r="CQ17" s="14">
        <v>0</v>
      </c>
      <c r="CS17" s="14">
        <v>0</v>
      </c>
      <c r="CT17" s="38">
        <v>1</v>
      </c>
      <c r="CU17" s="13"/>
      <c r="CV17" s="20">
        <v>0</v>
      </c>
      <c r="CW17" s="13">
        <v>0</v>
      </c>
      <c r="CX17" s="13">
        <v>0</v>
      </c>
      <c r="CY17" s="13">
        <v>0</v>
      </c>
      <c r="CZ17" s="13">
        <v>0</v>
      </c>
      <c r="DA17" s="21">
        <v>0</v>
      </c>
      <c r="DB17" s="21">
        <v>0</v>
      </c>
      <c r="DC17" s="13"/>
      <c r="DD17" s="25">
        <v>0</v>
      </c>
      <c r="DE17" s="25">
        <v>0</v>
      </c>
      <c r="DF17" s="25">
        <v>0</v>
      </c>
      <c r="DG17" s="25">
        <v>0</v>
      </c>
      <c r="DH17" s="25">
        <v>0</v>
      </c>
      <c r="DI17" s="25">
        <v>0</v>
      </c>
      <c r="DJ17" s="25">
        <v>0</v>
      </c>
    </row>
    <row r="18" spans="1:114" x14ac:dyDescent="0.2">
      <c r="A18" s="3"/>
      <c r="B18" s="3"/>
      <c r="C18" s="3" t="s">
        <v>154</v>
      </c>
      <c r="D18" s="3"/>
      <c r="E18" s="3"/>
      <c r="F18" s="3"/>
      <c r="G18" s="6" t="s">
        <v>155</v>
      </c>
      <c r="H18" s="10" t="s">
        <v>153</v>
      </c>
      <c r="I18" s="3"/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1</v>
      </c>
      <c r="AD18" s="12">
        <v>1</v>
      </c>
      <c r="AE18" s="12">
        <v>0</v>
      </c>
      <c r="AF18" s="13"/>
      <c r="AG18" s="14">
        <v>0</v>
      </c>
      <c r="AH18" s="14">
        <v>0</v>
      </c>
      <c r="AI18" s="14">
        <v>0</v>
      </c>
      <c r="AJ18" s="14">
        <v>0</v>
      </c>
      <c r="AK18" s="14">
        <v>0</v>
      </c>
      <c r="AL18" s="14">
        <v>0</v>
      </c>
      <c r="AM18" s="14">
        <v>0</v>
      </c>
      <c r="AN18" s="14">
        <v>0</v>
      </c>
      <c r="AO18" s="14">
        <v>0</v>
      </c>
      <c r="AP18" s="14">
        <v>0</v>
      </c>
      <c r="AQ18" s="14">
        <v>0</v>
      </c>
      <c r="AR18" s="14">
        <v>0</v>
      </c>
      <c r="AS18" s="14">
        <v>0</v>
      </c>
      <c r="AT18" s="14">
        <v>0</v>
      </c>
      <c r="AU18" s="14">
        <v>0</v>
      </c>
      <c r="AV18" s="14">
        <v>0</v>
      </c>
      <c r="AW18" s="14">
        <v>0</v>
      </c>
      <c r="AX18" s="14">
        <v>0</v>
      </c>
      <c r="AY18" s="14">
        <v>0</v>
      </c>
      <c r="AZ18" s="14">
        <v>0</v>
      </c>
      <c r="BA18" s="14">
        <v>0</v>
      </c>
      <c r="BB18" s="14">
        <v>0</v>
      </c>
      <c r="BC18" s="14">
        <v>0</v>
      </c>
      <c r="BD18" s="14">
        <v>0</v>
      </c>
      <c r="BE18" s="14">
        <v>0</v>
      </c>
      <c r="BF18" s="14">
        <v>0</v>
      </c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25">
        <v>0</v>
      </c>
      <c r="CD18" s="25">
        <v>0</v>
      </c>
      <c r="CE18" s="25">
        <v>0</v>
      </c>
      <c r="CF18" s="25">
        <v>100</v>
      </c>
      <c r="CG18" s="25">
        <v>100</v>
      </c>
      <c r="CH18" s="25">
        <v>0</v>
      </c>
      <c r="CI18" s="25">
        <v>0</v>
      </c>
      <c r="CJ18" s="13"/>
      <c r="CK18" s="14">
        <v>0</v>
      </c>
      <c r="CL18" s="14">
        <v>0</v>
      </c>
      <c r="CM18" s="14">
        <v>0</v>
      </c>
      <c r="CN18" s="14">
        <v>100</v>
      </c>
      <c r="CO18" s="14">
        <v>100</v>
      </c>
      <c r="CP18" s="14">
        <v>0</v>
      </c>
      <c r="CQ18" s="14">
        <v>0</v>
      </c>
      <c r="CS18" s="14">
        <v>0</v>
      </c>
      <c r="CT18" s="38">
        <v>1</v>
      </c>
      <c r="CU18" s="13"/>
      <c r="CV18" s="20">
        <v>0</v>
      </c>
      <c r="CW18" s="13">
        <v>0</v>
      </c>
      <c r="CX18" s="13">
        <v>0</v>
      </c>
      <c r="CY18" s="13">
        <v>0</v>
      </c>
      <c r="CZ18" s="13">
        <v>0</v>
      </c>
      <c r="DA18" s="21">
        <v>0</v>
      </c>
      <c r="DB18" s="21">
        <v>0</v>
      </c>
      <c r="DC18" s="13"/>
      <c r="DD18" s="25">
        <v>0</v>
      </c>
      <c r="DE18" s="25">
        <v>0</v>
      </c>
      <c r="DF18" s="25">
        <v>0</v>
      </c>
      <c r="DG18" s="25">
        <v>0</v>
      </c>
      <c r="DH18" s="25">
        <v>0</v>
      </c>
      <c r="DI18" s="25">
        <v>0</v>
      </c>
      <c r="DJ18" s="25">
        <v>0</v>
      </c>
    </row>
    <row r="19" spans="1:114" x14ac:dyDescent="0.2">
      <c r="A19" s="3"/>
      <c r="B19" s="3"/>
      <c r="D19" s="3"/>
      <c r="E19" s="3"/>
      <c r="F19" s="3"/>
      <c r="G19" s="6" t="s">
        <v>156</v>
      </c>
      <c r="H19" s="10" t="s">
        <v>157</v>
      </c>
      <c r="I19" s="3"/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1</v>
      </c>
      <c r="AF19" s="13"/>
      <c r="AG19" s="14">
        <v>0</v>
      </c>
      <c r="AH19" s="14">
        <v>0</v>
      </c>
      <c r="AI19" s="14">
        <v>0</v>
      </c>
      <c r="AJ19" s="14">
        <v>0</v>
      </c>
      <c r="AK19" s="14">
        <v>0</v>
      </c>
      <c r="AL19" s="14">
        <v>0</v>
      </c>
      <c r="AM19" s="14">
        <v>0</v>
      </c>
      <c r="AN19" s="14">
        <v>0</v>
      </c>
      <c r="AO19" s="14">
        <v>0</v>
      </c>
      <c r="AP19" s="14">
        <v>0</v>
      </c>
      <c r="AQ19" s="14">
        <v>0</v>
      </c>
      <c r="AR19" s="14">
        <v>0</v>
      </c>
      <c r="AS19" s="14">
        <v>0</v>
      </c>
      <c r="AT19" s="14">
        <v>0</v>
      </c>
      <c r="AU19" s="14">
        <v>0</v>
      </c>
      <c r="AV19" s="14">
        <v>0</v>
      </c>
      <c r="AW19" s="14">
        <v>0</v>
      </c>
      <c r="AX19" s="14">
        <v>0</v>
      </c>
      <c r="AY19" s="14">
        <v>0</v>
      </c>
      <c r="AZ19" s="14">
        <v>0</v>
      </c>
      <c r="BA19" s="57">
        <v>0.02</v>
      </c>
      <c r="BB19" s="57">
        <v>1.7999999999999999E-2</v>
      </c>
      <c r="BC19" s="14">
        <v>0</v>
      </c>
      <c r="BD19" s="57">
        <v>0.03</v>
      </c>
      <c r="BE19" s="57">
        <v>2.8000000000000001E-2</v>
      </c>
      <c r="BF19" s="14">
        <v>0</v>
      </c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25">
        <v>1.3743119999999999E-2</v>
      </c>
      <c r="CD19" s="25">
        <v>0</v>
      </c>
      <c r="CE19" s="25">
        <v>1.8</v>
      </c>
      <c r="CF19" s="25">
        <v>0.18</v>
      </c>
      <c r="CG19" s="25">
        <v>0.18</v>
      </c>
      <c r="CH19" s="25">
        <v>0.55657944000000004</v>
      </c>
      <c r="CI19" s="25">
        <v>0</v>
      </c>
      <c r="CJ19" s="13"/>
      <c r="CK19" s="14">
        <v>0</v>
      </c>
      <c r="CL19" s="14">
        <v>0</v>
      </c>
      <c r="CM19" s="14">
        <v>0</v>
      </c>
      <c r="CN19" s="14">
        <v>0</v>
      </c>
      <c r="CO19" s="14">
        <v>0</v>
      </c>
      <c r="CP19" s="14">
        <v>0</v>
      </c>
      <c r="CQ19" s="14">
        <v>0</v>
      </c>
      <c r="CS19" s="14">
        <v>0</v>
      </c>
      <c r="CT19" s="38">
        <v>1</v>
      </c>
      <c r="CU19" s="13"/>
      <c r="CV19" s="22">
        <v>-6.0000001494975308E-11</v>
      </c>
      <c r="CW19" s="23">
        <v>0</v>
      </c>
      <c r="CX19" s="23">
        <v>2.2204460492503131E-16</v>
      </c>
      <c r="CY19" s="23">
        <v>0</v>
      </c>
      <c r="CZ19" s="23">
        <v>0</v>
      </c>
      <c r="DA19" s="24">
        <v>1.1102230246251565E-16</v>
      </c>
      <c r="DB19" s="24">
        <v>0</v>
      </c>
      <c r="DC19" s="13"/>
      <c r="DD19" s="25">
        <v>0</v>
      </c>
      <c r="DE19" s="25">
        <v>0</v>
      </c>
      <c r="DF19" s="25">
        <v>0</v>
      </c>
      <c r="DG19" s="25">
        <v>0</v>
      </c>
      <c r="DH19" s="25">
        <v>0</v>
      </c>
      <c r="DI19" s="25">
        <v>0</v>
      </c>
      <c r="DJ19" s="25">
        <v>0</v>
      </c>
    </row>
    <row r="20" spans="1:114" x14ac:dyDescent="0.2">
      <c r="A20" s="3"/>
      <c r="B20" s="3"/>
      <c r="C20" s="3"/>
      <c r="D20" s="3"/>
      <c r="E20" s="3"/>
      <c r="F20" s="3"/>
      <c r="G20" s="6"/>
      <c r="H20" s="10"/>
      <c r="I20" s="3"/>
      <c r="J20" s="27" t="s">
        <v>221</v>
      </c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27" t="s">
        <v>74</v>
      </c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27" t="s">
        <v>129</v>
      </c>
      <c r="CL20" s="13" t="s">
        <v>140</v>
      </c>
      <c r="CM20" s="13" t="s">
        <v>203</v>
      </c>
      <c r="CN20" s="13"/>
      <c r="CO20" s="60" t="s">
        <v>204</v>
      </c>
      <c r="CP20" s="13"/>
      <c r="CQ20" s="13"/>
      <c r="CR20" s="13"/>
      <c r="CS20" t="s">
        <v>148</v>
      </c>
      <c r="CU20" s="13"/>
      <c r="CV20" s="27" t="s">
        <v>224</v>
      </c>
      <c r="CW20" s="13"/>
      <c r="CX20" s="13"/>
      <c r="CY20" s="13"/>
      <c r="CZ20" s="13"/>
      <c r="DA20" s="13"/>
      <c r="DB20" s="13"/>
      <c r="DC20" s="13"/>
      <c r="DD20" s="27" t="s">
        <v>127</v>
      </c>
    </row>
    <row r="21" spans="1:114" x14ac:dyDescent="0.2">
      <c r="A21" s="3"/>
      <c r="B21" s="3"/>
      <c r="C21" s="3"/>
      <c r="D21" s="6"/>
      <c r="E21" s="6"/>
      <c r="F21" s="4" t="s">
        <v>105</v>
      </c>
      <c r="G21" s="6" t="s">
        <v>25</v>
      </c>
      <c r="H21" s="10" t="s">
        <v>57</v>
      </c>
      <c r="I21" s="3"/>
      <c r="J21" s="14">
        <v>1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  <c r="U21" s="14">
        <v>0</v>
      </c>
      <c r="V21" s="14">
        <v>0</v>
      </c>
      <c r="W21" s="14">
        <v>0</v>
      </c>
      <c r="X21" s="14">
        <v>0</v>
      </c>
      <c r="Y21" s="14">
        <v>0</v>
      </c>
      <c r="Z21" s="14">
        <v>0</v>
      </c>
      <c r="AA21" s="14">
        <v>0</v>
      </c>
      <c r="AB21" s="14">
        <v>0</v>
      </c>
      <c r="AC21" s="14">
        <v>0</v>
      </c>
      <c r="AD21" s="14">
        <v>0</v>
      </c>
      <c r="AE21" s="14">
        <v>0</v>
      </c>
      <c r="AF21" s="13"/>
      <c r="AG21" s="13" t="s">
        <v>75</v>
      </c>
      <c r="AH21" s="13" t="s">
        <v>76</v>
      </c>
      <c r="AI21" s="34" t="s">
        <v>77</v>
      </c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H21" s="12">
        <v>1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  <c r="BU21" s="12">
        <v>0</v>
      </c>
      <c r="BV21" s="12">
        <v>0</v>
      </c>
      <c r="BW21" s="12">
        <v>0</v>
      </c>
      <c r="BX21" s="12">
        <v>0</v>
      </c>
      <c r="BY21" s="12">
        <v>0</v>
      </c>
      <c r="BZ21" s="12">
        <v>0</v>
      </c>
      <c r="CA21" s="12">
        <v>0</v>
      </c>
      <c r="CB21" s="13"/>
      <c r="CC21" s="13"/>
      <c r="CD21" s="13"/>
      <c r="CE21" s="13"/>
      <c r="CF21" s="13"/>
      <c r="CG21" s="13"/>
      <c r="CH21" s="13"/>
      <c r="CI21" s="13"/>
      <c r="CJ21" s="13"/>
      <c r="CK21" s="14">
        <v>1</v>
      </c>
      <c r="CL21" s="14">
        <v>0</v>
      </c>
      <c r="CM21" s="14">
        <v>1</v>
      </c>
      <c r="CN21" s="13"/>
      <c r="CO21" s="61">
        <v>0</v>
      </c>
      <c r="CP21" s="13"/>
      <c r="CQ21" s="13"/>
      <c r="CR21" s="13"/>
      <c r="CS21" s="25">
        <v>0</v>
      </c>
      <c r="CU21" s="13"/>
      <c r="CV21" s="17" cm="1">
        <f t="array" ref="CV21:DB30">MMULT(J10:AE19,MMULT(TRANSPOSE(J21:AE46),TRANSPOSE(AG60:BF66)))-CC10:CI19</f>
        <v>0</v>
      </c>
      <c r="CW21" s="18">
        <v>0</v>
      </c>
      <c r="CX21" s="18">
        <v>0</v>
      </c>
      <c r="CY21" s="18">
        <v>0</v>
      </c>
      <c r="CZ21" s="18">
        <v>0</v>
      </c>
      <c r="DA21" s="19">
        <v>0</v>
      </c>
      <c r="DB21" s="19">
        <v>0</v>
      </c>
      <c r="DC21" s="13"/>
      <c r="DD21" s="17" cm="1">
        <f t="array" ref="DD21:DJ38">TRANSPOSE(_xlfn.ANCHORARRAY(BH76)-BH84:BY90)</f>
        <v>5.5511151231257827E-17</v>
      </c>
      <c r="DE21" s="18">
        <v>1.1102230246251565E-16</v>
      </c>
      <c r="DF21" s="18">
        <v>5.5511151231257827E-17</v>
      </c>
      <c r="DG21" s="18">
        <v>1.1102230246251565E-16</v>
      </c>
      <c r="DH21" s="18">
        <v>-1.1102230246251565E-16</v>
      </c>
      <c r="DI21" s="19">
        <v>1.1102230246251565E-16</v>
      </c>
      <c r="DJ21">
        <v>0</v>
      </c>
    </row>
    <row r="22" spans="1:114" x14ac:dyDescent="0.2">
      <c r="A22" s="3"/>
      <c r="B22" s="3"/>
      <c r="C22" s="3"/>
      <c r="D22" s="6"/>
      <c r="E22" s="6"/>
      <c r="F22" s="4" t="s">
        <v>106</v>
      </c>
      <c r="G22" s="6" t="s">
        <v>37</v>
      </c>
      <c r="H22" s="10" t="s">
        <v>57</v>
      </c>
      <c r="I22" s="3"/>
      <c r="J22" s="14">
        <v>0</v>
      </c>
      <c r="K22" s="14">
        <v>1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14">
        <v>0</v>
      </c>
      <c r="Z22" s="14">
        <v>0</v>
      </c>
      <c r="AA22" s="14">
        <v>0</v>
      </c>
      <c r="AB22" s="14">
        <v>0</v>
      </c>
      <c r="AC22" s="14">
        <v>0</v>
      </c>
      <c r="AD22" s="14">
        <v>0</v>
      </c>
      <c r="AE22" s="14">
        <v>0</v>
      </c>
      <c r="AF22" s="13"/>
      <c r="AG22" s="35">
        <f>SUM(MMULT(TRANSPOSE(_xlfn.ANCHORARRAY(M76)),_xlfn.ANCHORARRAY(AG68)))</f>
        <v>2980.42082734</v>
      </c>
      <c r="AH22" s="35" cm="1">
        <f t="array" ref="AH22">MMULT(BH49:CA49,TRANSPOSE(BH92:CA92))+CS21*CS23</f>
        <v>4525.2647999999999</v>
      </c>
      <c r="AI22" s="36">
        <f>AG22+AH22</f>
        <v>7505.6856273399999</v>
      </c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H22" s="12">
        <v>0</v>
      </c>
      <c r="BI22" s="12">
        <v>1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  <c r="BU22" s="12">
        <v>0</v>
      </c>
      <c r="BV22" s="12">
        <v>0</v>
      </c>
      <c r="BW22" s="12">
        <v>0</v>
      </c>
      <c r="BX22" s="12">
        <v>0</v>
      </c>
      <c r="BY22" s="12">
        <v>0</v>
      </c>
      <c r="BZ22" s="12">
        <v>0</v>
      </c>
      <c r="CA22" s="12">
        <v>0</v>
      </c>
      <c r="CB22" s="13"/>
      <c r="CC22" s="13"/>
      <c r="CD22" s="13"/>
      <c r="CE22" s="13"/>
      <c r="CF22" s="13"/>
      <c r="CG22" s="13"/>
      <c r="CH22" s="13"/>
      <c r="CI22" s="13"/>
      <c r="CJ22" s="13"/>
      <c r="CK22" s="14">
        <v>0</v>
      </c>
      <c r="CL22" s="14">
        <v>0</v>
      </c>
      <c r="CM22" s="14">
        <v>1</v>
      </c>
      <c r="CN22" s="13"/>
      <c r="CO22" s="61">
        <v>0</v>
      </c>
      <c r="CP22" s="13"/>
      <c r="CQ22" s="13"/>
      <c r="CR22" s="13"/>
      <c r="CS22" s="13" t="s">
        <v>147</v>
      </c>
      <c r="CU22" s="13"/>
      <c r="CV22" s="20">
        <v>0</v>
      </c>
      <c r="CW22" s="13">
        <v>0</v>
      </c>
      <c r="CX22" s="13">
        <v>0</v>
      </c>
      <c r="CY22" s="13">
        <v>0</v>
      </c>
      <c r="CZ22" s="13">
        <v>0</v>
      </c>
      <c r="DA22" s="21">
        <v>0</v>
      </c>
      <c r="DB22" s="21">
        <v>0</v>
      </c>
      <c r="DC22" s="13"/>
      <c r="DD22" s="20">
        <v>0</v>
      </c>
      <c r="DE22" s="13">
        <v>5.3618380000000005</v>
      </c>
      <c r="DF22" s="13">
        <v>0</v>
      </c>
      <c r="DG22" s="13">
        <v>0</v>
      </c>
      <c r="DH22" s="13">
        <v>5.0618379999999998</v>
      </c>
      <c r="DI22" s="21">
        <v>0</v>
      </c>
      <c r="DJ22">
        <v>0</v>
      </c>
    </row>
    <row r="23" spans="1:114" x14ac:dyDescent="0.2">
      <c r="A23" s="3"/>
      <c r="B23" s="3"/>
      <c r="C23" s="3"/>
      <c r="D23" s="6"/>
      <c r="E23" s="6"/>
      <c r="F23" s="4" t="s">
        <v>107</v>
      </c>
      <c r="G23" s="6" t="s">
        <v>38</v>
      </c>
      <c r="H23" s="10" t="s">
        <v>57</v>
      </c>
      <c r="I23" s="3"/>
      <c r="J23" s="14">
        <v>0</v>
      </c>
      <c r="K23" s="14">
        <v>0</v>
      </c>
      <c r="L23" s="14">
        <v>1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14">
        <v>0</v>
      </c>
      <c r="Z23" s="14">
        <v>0</v>
      </c>
      <c r="AA23" s="14">
        <v>0</v>
      </c>
      <c r="AB23" s="14">
        <v>0</v>
      </c>
      <c r="AC23" s="14">
        <v>0</v>
      </c>
      <c r="AD23" s="14">
        <v>0</v>
      </c>
      <c r="AE23" s="14">
        <v>0</v>
      </c>
      <c r="AF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H23" s="12">
        <v>0</v>
      </c>
      <c r="BI23" s="12">
        <v>1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  <c r="BU23" s="12">
        <v>0</v>
      </c>
      <c r="BV23" s="12">
        <v>0</v>
      </c>
      <c r="BW23" s="12">
        <v>0</v>
      </c>
      <c r="BX23" s="12">
        <v>0</v>
      </c>
      <c r="BY23" s="12">
        <v>0</v>
      </c>
      <c r="BZ23" s="12">
        <v>0</v>
      </c>
      <c r="CA23" s="12">
        <v>0</v>
      </c>
      <c r="CB23" s="13"/>
      <c r="CC23" s="13"/>
      <c r="CD23" s="13"/>
      <c r="CE23" s="13"/>
      <c r="CF23" s="13"/>
      <c r="CG23" s="13"/>
      <c r="CH23" s="13"/>
      <c r="CI23" s="13"/>
      <c r="CJ23" s="13"/>
      <c r="CK23" s="14">
        <v>-1</v>
      </c>
      <c r="CL23" s="14">
        <v>0</v>
      </c>
      <c r="CM23" s="14">
        <v>0</v>
      </c>
      <c r="CN23" s="13"/>
      <c r="CO23" s="61">
        <v>0</v>
      </c>
      <c r="CP23" s="13"/>
      <c r="CQ23" s="13"/>
      <c r="CR23" s="13"/>
      <c r="CS23" s="13">
        <v>10000</v>
      </c>
      <c r="CU23" s="13"/>
      <c r="CV23" s="20">
        <v>0</v>
      </c>
      <c r="CW23" s="13">
        <v>0</v>
      </c>
      <c r="CX23" s="13">
        <v>0</v>
      </c>
      <c r="CY23" s="13">
        <v>0</v>
      </c>
      <c r="CZ23" s="13">
        <v>0</v>
      </c>
      <c r="DA23" s="21">
        <v>0</v>
      </c>
      <c r="DB23" s="21">
        <v>0</v>
      </c>
      <c r="DC23" s="13"/>
      <c r="DD23" s="20">
        <v>0</v>
      </c>
      <c r="DE23" s="13">
        <v>2.4000000000000004</v>
      </c>
      <c r="DF23" s="13">
        <v>0</v>
      </c>
      <c r="DG23" s="13">
        <v>5</v>
      </c>
      <c r="DH23" s="13">
        <v>1</v>
      </c>
      <c r="DI23" s="21">
        <v>4</v>
      </c>
      <c r="DJ23">
        <v>0.59540499999999952</v>
      </c>
    </row>
    <row r="24" spans="1:114" x14ac:dyDescent="0.2">
      <c r="A24" s="3"/>
      <c r="B24" s="3"/>
      <c r="C24" s="3"/>
      <c r="D24" s="6"/>
      <c r="E24" s="6"/>
      <c r="F24" s="4" t="s">
        <v>108</v>
      </c>
      <c r="G24" s="6" t="s">
        <v>39</v>
      </c>
      <c r="H24" s="10" t="s">
        <v>57</v>
      </c>
      <c r="I24" s="3"/>
      <c r="J24" s="14">
        <v>0</v>
      </c>
      <c r="K24" s="14">
        <v>0</v>
      </c>
      <c r="L24" s="14">
        <v>0</v>
      </c>
      <c r="M24" s="14">
        <v>1</v>
      </c>
      <c r="N24" s="14">
        <v>0</v>
      </c>
      <c r="O24" s="14">
        <v>0</v>
      </c>
      <c r="P24" s="14">
        <v>0</v>
      </c>
      <c r="Q24" s="14">
        <v>0</v>
      </c>
      <c r="R24" s="14">
        <v>0</v>
      </c>
      <c r="S24" s="14">
        <v>0</v>
      </c>
      <c r="T24" s="14">
        <v>0</v>
      </c>
      <c r="U24" s="14">
        <v>0</v>
      </c>
      <c r="V24" s="14">
        <v>0</v>
      </c>
      <c r="W24" s="14">
        <v>0</v>
      </c>
      <c r="X24" s="14">
        <v>0</v>
      </c>
      <c r="Y24" s="14">
        <v>0</v>
      </c>
      <c r="Z24" s="14">
        <v>0</v>
      </c>
      <c r="AA24" s="14">
        <v>0</v>
      </c>
      <c r="AB24" s="14">
        <v>0</v>
      </c>
      <c r="AC24" s="14">
        <v>0</v>
      </c>
      <c r="AD24" s="14">
        <v>0</v>
      </c>
      <c r="AE24" s="14">
        <v>0</v>
      </c>
      <c r="AF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  <c r="BU24" s="12">
        <v>0</v>
      </c>
      <c r="BV24" s="12">
        <v>0</v>
      </c>
      <c r="BW24" s="12">
        <v>0</v>
      </c>
      <c r="BX24" s="12">
        <v>0</v>
      </c>
      <c r="BY24" s="12">
        <v>0</v>
      </c>
      <c r="BZ24" s="12">
        <v>1</v>
      </c>
      <c r="CA24" s="12">
        <v>0</v>
      </c>
      <c r="CB24" s="13"/>
      <c r="CC24" s="13"/>
      <c r="CD24" s="13"/>
      <c r="CE24" s="13"/>
      <c r="CF24" s="13"/>
      <c r="CG24" s="13"/>
      <c r="CH24" s="13"/>
      <c r="CI24" s="13"/>
      <c r="CJ24" s="13"/>
      <c r="CK24" s="14">
        <v>1</v>
      </c>
      <c r="CL24" s="14">
        <v>0</v>
      </c>
      <c r="CM24" s="14">
        <v>1</v>
      </c>
      <c r="CN24" s="13"/>
      <c r="CO24" s="61">
        <v>0</v>
      </c>
      <c r="CP24" s="13"/>
      <c r="CQ24" s="13"/>
      <c r="CR24" s="13"/>
      <c r="CS24" s="13"/>
      <c r="CU24" s="6"/>
      <c r="CV24" s="20">
        <v>0</v>
      </c>
      <c r="CW24" s="13">
        <v>0</v>
      </c>
      <c r="CX24" s="13">
        <v>0</v>
      </c>
      <c r="CY24" s="13">
        <v>0</v>
      </c>
      <c r="CZ24" s="13">
        <v>0</v>
      </c>
      <c r="DA24" s="21">
        <v>0</v>
      </c>
      <c r="DB24" s="21">
        <v>0</v>
      </c>
      <c r="DC24" s="13"/>
      <c r="DD24" s="20">
        <v>0.59540499999999996</v>
      </c>
      <c r="DE24" s="13">
        <v>0.59540499999999996</v>
      </c>
      <c r="DF24" s="13">
        <v>0</v>
      </c>
      <c r="DG24" s="13">
        <v>0.59540499999999996</v>
      </c>
      <c r="DH24" s="13">
        <v>0.59540499999999996</v>
      </c>
      <c r="DI24" s="21">
        <v>0.59540499999999996</v>
      </c>
      <c r="DJ24">
        <v>0</v>
      </c>
    </row>
    <row r="25" spans="1:114" x14ac:dyDescent="0.2">
      <c r="A25" s="3"/>
      <c r="B25" s="3"/>
      <c r="C25" s="3"/>
      <c r="D25" s="6"/>
      <c r="E25" s="6"/>
      <c r="F25" s="4" t="s">
        <v>225</v>
      </c>
      <c r="G25" s="65" t="s">
        <v>226</v>
      </c>
      <c r="H25" s="10" t="s">
        <v>57</v>
      </c>
      <c r="I25" s="3"/>
      <c r="J25" s="14">
        <v>0</v>
      </c>
      <c r="K25" s="14">
        <v>0</v>
      </c>
      <c r="L25" s="14">
        <v>0</v>
      </c>
      <c r="M25" s="14">
        <v>0</v>
      </c>
      <c r="N25" s="14">
        <v>1</v>
      </c>
      <c r="O25" s="14">
        <v>0</v>
      </c>
      <c r="P25" s="14">
        <v>0</v>
      </c>
      <c r="Q25" s="14">
        <v>0</v>
      </c>
      <c r="R25" s="14">
        <v>0</v>
      </c>
      <c r="S25" s="14">
        <v>0</v>
      </c>
      <c r="T25" s="14">
        <v>0</v>
      </c>
      <c r="U25" s="14">
        <v>0</v>
      </c>
      <c r="V25" s="14">
        <v>0</v>
      </c>
      <c r="W25" s="14">
        <v>0</v>
      </c>
      <c r="X25" s="14">
        <v>0</v>
      </c>
      <c r="Y25" s="14">
        <v>0</v>
      </c>
      <c r="Z25" s="14">
        <v>0</v>
      </c>
      <c r="AA25" s="14">
        <v>0</v>
      </c>
      <c r="AB25" s="14">
        <v>0</v>
      </c>
      <c r="AC25" s="14">
        <v>0</v>
      </c>
      <c r="AD25" s="14">
        <v>0</v>
      </c>
      <c r="AE25" s="14">
        <v>0</v>
      </c>
      <c r="AF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H25" s="12">
        <v>0</v>
      </c>
      <c r="BI25" s="12">
        <v>0</v>
      </c>
      <c r="BJ25" s="12">
        <v>1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  <c r="BU25" s="12">
        <v>0</v>
      </c>
      <c r="BV25" s="12">
        <v>0</v>
      </c>
      <c r="BW25" s="12">
        <v>0</v>
      </c>
      <c r="BX25" s="12">
        <v>0</v>
      </c>
      <c r="BY25" s="12">
        <v>0</v>
      </c>
      <c r="BZ25" s="12">
        <v>0</v>
      </c>
      <c r="CA25" s="12">
        <v>0</v>
      </c>
      <c r="CK25" s="14">
        <v>0</v>
      </c>
      <c r="CL25" s="14">
        <v>1</v>
      </c>
      <c r="CM25" s="14">
        <v>0</v>
      </c>
      <c r="CO25" s="61">
        <v>0</v>
      </c>
      <c r="CU25" s="6"/>
      <c r="CV25" s="20">
        <v>0</v>
      </c>
      <c r="CW25" s="13">
        <v>0</v>
      </c>
      <c r="CX25" s="13">
        <v>0</v>
      </c>
      <c r="CY25" s="13">
        <v>0</v>
      </c>
      <c r="CZ25" s="13">
        <v>0</v>
      </c>
      <c r="DA25" s="21">
        <v>0</v>
      </c>
      <c r="DB25" s="21">
        <v>0</v>
      </c>
      <c r="DC25" s="13"/>
      <c r="DD25" s="20">
        <v>0</v>
      </c>
      <c r="DE25" s="13">
        <v>2</v>
      </c>
      <c r="DF25" s="13">
        <v>0</v>
      </c>
      <c r="DG25" s="13">
        <v>5</v>
      </c>
      <c r="DH25" s="13">
        <v>5</v>
      </c>
      <c r="DI25" s="21">
        <v>5</v>
      </c>
      <c r="DJ25">
        <v>5</v>
      </c>
    </row>
    <row r="26" spans="1:114" x14ac:dyDescent="0.2">
      <c r="A26" s="3"/>
      <c r="B26" s="3"/>
      <c r="C26" s="3"/>
      <c r="D26" s="6"/>
      <c r="E26" s="6"/>
      <c r="F26" s="4" t="s">
        <v>229</v>
      </c>
      <c r="G26" s="65" t="s">
        <v>227</v>
      </c>
      <c r="H26" s="10" t="s">
        <v>57</v>
      </c>
      <c r="I26" s="3"/>
      <c r="J26" s="14">
        <v>0</v>
      </c>
      <c r="K26" s="14">
        <v>0</v>
      </c>
      <c r="L26" s="14">
        <v>0</v>
      </c>
      <c r="M26" s="14">
        <v>0</v>
      </c>
      <c r="N26" s="14">
        <v>1</v>
      </c>
      <c r="O26" s="14">
        <v>0</v>
      </c>
      <c r="P26" s="14">
        <v>0</v>
      </c>
      <c r="Q26" s="14">
        <v>0</v>
      </c>
      <c r="R26" s="14">
        <v>0</v>
      </c>
      <c r="S26" s="14">
        <v>0</v>
      </c>
      <c r="T26" s="14">
        <v>0</v>
      </c>
      <c r="U26" s="14">
        <v>0</v>
      </c>
      <c r="V26" s="14">
        <v>0</v>
      </c>
      <c r="W26" s="14">
        <v>0</v>
      </c>
      <c r="X26" s="14">
        <v>0</v>
      </c>
      <c r="Y26" s="14">
        <v>0</v>
      </c>
      <c r="Z26" s="14">
        <v>0</v>
      </c>
      <c r="AA26" s="14">
        <v>0</v>
      </c>
      <c r="AB26" s="14">
        <v>0</v>
      </c>
      <c r="AC26" s="14">
        <v>0</v>
      </c>
      <c r="AD26" s="14">
        <v>0</v>
      </c>
      <c r="AE26" s="14">
        <v>0</v>
      </c>
      <c r="AF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H26" s="12">
        <v>0</v>
      </c>
      <c r="BI26" s="12">
        <v>0</v>
      </c>
      <c r="BJ26" s="12">
        <v>1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  <c r="BU26" s="12">
        <v>0</v>
      </c>
      <c r="BV26" s="12">
        <v>0</v>
      </c>
      <c r="BW26" s="12">
        <v>0</v>
      </c>
      <c r="BX26" s="12">
        <v>0</v>
      </c>
      <c r="BY26" s="12">
        <v>0</v>
      </c>
      <c r="BZ26" s="12">
        <v>0</v>
      </c>
      <c r="CA26" s="12">
        <v>0</v>
      </c>
      <c r="CK26" s="14">
        <v>0</v>
      </c>
      <c r="CL26" s="14">
        <v>1</v>
      </c>
      <c r="CM26" s="14">
        <v>0</v>
      </c>
      <c r="CO26" s="61">
        <v>0</v>
      </c>
      <c r="CU26" s="6"/>
      <c r="CV26" s="20">
        <v>0</v>
      </c>
      <c r="CW26" s="13">
        <v>0</v>
      </c>
      <c r="CX26" s="13">
        <v>0</v>
      </c>
      <c r="CY26" s="13">
        <v>0</v>
      </c>
      <c r="CZ26" s="13">
        <v>0</v>
      </c>
      <c r="DA26" s="21">
        <v>0</v>
      </c>
      <c r="DB26" s="21">
        <v>0</v>
      </c>
      <c r="DC26" s="13"/>
      <c r="DD26" s="20">
        <v>0</v>
      </c>
      <c r="DE26" s="13">
        <v>0</v>
      </c>
      <c r="DF26" s="13">
        <v>0</v>
      </c>
      <c r="DG26" s="13">
        <v>0</v>
      </c>
      <c r="DH26" s="13">
        <v>0</v>
      </c>
      <c r="DI26" s="21">
        <v>0</v>
      </c>
      <c r="DJ26">
        <v>0</v>
      </c>
    </row>
    <row r="27" spans="1:114" x14ac:dyDescent="0.2">
      <c r="A27" s="3"/>
      <c r="B27" s="3"/>
      <c r="C27" s="3"/>
      <c r="D27" s="6"/>
      <c r="E27" s="6"/>
      <c r="F27" s="4" t="s">
        <v>110</v>
      </c>
      <c r="G27" s="6" t="s">
        <v>41</v>
      </c>
      <c r="H27" s="10" t="s">
        <v>57</v>
      </c>
      <c r="I27" s="3"/>
      <c r="J27" s="14">
        <v>0</v>
      </c>
      <c r="K27" s="14">
        <v>0</v>
      </c>
      <c r="L27" s="14">
        <v>0</v>
      </c>
      <c r="M27" s="14">
        <v>0</v>
      </c>
      <c r="N27" s="14">
        <v>0</v>
      </c>
      <c r="O27" s="14">
        <v>1</v>
      </c>
      <c r="P27" s="14">
        <v>0</v>
      </c>
      <c r="Q27" s="14">
        <v>0</v>
      </c>
      <c r="R27" s="14">
        <v>0</v>
      </c>
      <c r="S27" s="14">
        <v>0</v>
      </c>
      <c r="T27" s="14">
        <v>0</v>
      </c>
      <c r="U27" s="14">
        <v>0</v>
      </c>
      <c r="V27" s="14">
        <v>0</v>
      </c>
      <c r="W27" s="14">
        <v>0</v>
      </c>
      <c r="X27" s="14">
        <v>0</v>
      </c>
      <c r="Y27" s="14">
        <v>0</v>
      </c>
      <c r="Z27" s="14">
        <v>0</v>
      </c>
      <c r="AA27" s="14">
        <v>0</v>
      </c>
      <c r="AB27" s="14">
        <v>0</v>
      </c>
      <c r="AC27" s="14">
        <v>0</v>
      </c>
      <c r="AD27" s="14">
        <v>0</v>
      </c>
      <c r="AE27" s="14">
        <v>0</v>
      </c>
      <c r="AF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H27" s="12">
        <v>0</v>
      </c>
      <c r="BI27" s="12">
        <v>0</v>
      </c>
      <c r="BJ27" s="12">
        <v>1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  <c r="BU27" s="12">
        <v>0</v>
      </c>
      <c r="BV27" s="12">
        <v>0</v>
      </c>
      <c r="BW27" s="12">
        <v>0</v>
      </c>
      <c r="BX27" s="12">
        <v>0</v>
      </c>
      <c r="BY27" s="12">
        <v>0</v>
      </c>
      <c r="BZ27" s="12">
        <v>0</v>
      </c>
      <c r="CA27" s="12">
        <v>0</v>
      </c>
      <c r="CK27" s="14">
        <v>0</v>
      </c>
      <c r="CL27" s="14">
        <v>0</v>
      </c>
      <c r="CM27" s="14">
        <v>0</v>
      </c>
      <c r="CO27" s="61">
        <v>0</v>
      </c>
      <c r="CU27" s="6"/>
      <c r="CV27" s="20">
        <v>0</v>
      </c>
      <c r="CW27" s="13">
        <v>0</v>
      </c>
      <c r="CX27" s="13">
        <v>0</v>
      </c>
      <c r="CY27" s="13">
        <v>0</v>
      </c>
      <c r="CZ27" s="13">
        <v>0</v>
      </c>
      <c r="DA27" s="21">
        <v>0</v>
      </c>
      <c r="DB27" s="21">
        <v>0</v>
      </c>
      <c r="DC27" s="13"/>
      <c r="DD27" s="20">
        <v>0</v>
      </c>
      <c r="DE27" s="13">
        <v>0</v>
      </c>
      <c r="DF27" s="13">
        <v>0</v>
      </c>
      <c r="DG27" s="13">
        <v>0</v>
      </c>
      <c r="DH27" s="13">
        <v>0</v>
      </c>
      <c r="DI27" s="21">
        <v>0</v>
      </c>
      <c r="DJ27">
        <v>0</v>
      </c>
    </row>
    <row r="28" spans="1:114" x14ac:dyDescent="0.2">
      <c r="A28" s="3"/>
      <c r="B28" s="3"/>
      <c r="C28" s="3"/>
      <c r="D28" s="6"/>
      <c r="E28" s="6"/>
      <c r="F28" s="4" t="s">
        <v>111</v>
      </c>
      <c r="G28" s="6" t="s">
        <v>29</v>
      </c>
      <c r="H28" s="10" t="s">
        <v>57</v>
      </c>
      <c r="I28" s="3"/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1</v>
      </c>
      <c r="Q28" s="14">
        <v>0</v>
      </c>
      <c r="R28" s="14">
        <v>0</v>
      </c>
      <c r="S28" s="14">
        <v>0</v>
      </c>
      <c r="T28" s="14">
        <v>0</v>
      </c>
      <c r="U28" s="14">
        <v>0</v>
      </c>
      <c r="V28" s="14">
        <v>0</v>
      </c>
      <c r="W28" s="14">
        <v>0</v>
      </c>
      <c r="X28" s="14">
        <v>0</v>
      </c>
      <c r="Y28" s="14">
        <v>0</v>
      </c>
      <c r="Z28" s="14">
        <v>0</v>
      </c>
      <c r="AA28" s="14">
        <v>0</v>
      </c>
      <c r="AB28" s="14">
        <v>0</v>
      </c>
      <c r="AC28" s="14">
        <v>0</v>
      </c>
      <c r="AD28" s="14">
        <v>0</v>
      </c>
      <c r="AE28" s="14">
        <v>0</v>
      </c>
      <c r="AF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H28" s="12">
        <v>0</v>
      </c>
      <c r="BI28" s="12">
        <v>0</v>
      </c>
      <c r="BJ28" s="12">
        <v>0</v>
      </c>
      <c r="BK28" s="12">
        <v>1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  <c r="BU28" s="12">
        <v>0</v>
      </c>
      <c r="BV28" s="12">
        <v>0</v>
      </c>
      <c r="BW28" s="12">
        <v>0</v>
      </c>
      <c r="BX28" s="12">
        <v>0</v>
      </c>
      <c r="BY28" s="12">
        <v>0</v>
      </c>
      <c r="BZ28" s="12">
        <v>0</v>
      </c>
      <c r="CA28" s="12">
        <v>0</v>
      </c>
      <c r="CK28" s="14">
        <v>0</v>
      </c>
      <c r="CL28" s="14">
        <v>1</v>
      </c>
      <c r="CM28" s="14">
        <v>0</v>
      </c>
      <c r="CO28" s="61">
        <v>0</v>
      </c>
      <c r="CU28" s="6"/>
      <c r="CV28" s="20">
        <v>-3.3000000598804036E-7</v>
      </c>
      <c r="CW28" s="13">
        <v>0</v>
      </c>
      <c r="CX28" s="13">
        <v>0</v>
      </c>
      <c r="CY28" s="13">
        <v>0</v>
      </c>
      <c r="CZ28" s="13">
        <v>0</v>
      </c>
      <c r="DA28" s="21">
        <v>0</v>
      </c>
      <c r="DB28" s="21">
        <v>0</v>
      </c>
      <c r="DC28" s="13"/>
      <c r="DD28" s="20">
        <v>0</v>
      </c>
      <c r="DE28" s="13">
        <v>0</v>
      </c>
      <c r="DF28" s="13">
        <v>0</v>
      </c>
      <c r="DG28" s="13">
        <v>0</v>
      </c>
      <c r="DH28" s="13">
        <v>0</v>
      </c>
      <c r="DI28" s="21">
        <v>0</v>
      </c>
      <c r="DJ28">
        <v>0</v>
      </c>
    </row>
    <row r="29" spans="1:114" x14ac:dyDescent="0.2">
      <c r="A29" s="3"/>
      <c r="B29" s="3"/>
      <c r="C29" s="3"/>
      <c r="D29" s="6"/>
      <c r="E29" s="6"/>
      <c r="F29" s="4" t="s">
        <v>112</v>
      </c>
      <c r="G29" s="6" t="s">
        <v>133</v>
      </c>
      <c r="H29" s="10" t="s">
        <v>57</v>
      </c>
      <c r="I29" s="3"/>
      <c r="J29" s="14">
        <v>0</v>
      </c>
      <c r="K29" s="14">
        <v>0</v>
      </c>
      <c r="L29" s="14">
        <v>0</v>
      </c>
      <c r="M29" s="14">
        <v>0</v>
      </c>
      <c r="N29" s="14">
        <v>0</v>
      </c>
      <c r="O29" s="14">
        <v>0</v>
      </c>
      <c r="P29" s="14">
        <v>0</v>
      </c>
      <c r="Q29" s="14">
        <v>1</v>
      </c>
      <c r="R29" s="14">
        <v>0</v>
      </c>
      <c r="S29" s="14">
        <v>0</v>
      </c>
      <c r="T29" s="14">
        <v>0</v>
      </c>
      <c r="U29" s="14">
        <v>0</v>
      </c>
      <c r="V29" s="14">
        <v>0</v>
      </c>
      <c r="W29" s="14">
        <v>0</v>
      </c>
      <c r="X29" s="14">
        <v>0</v>
      </c>
      <c r="Y29" s="14">
        <v>0</v>
      </c>
      <c r="Z29" s="14">
        <v>0</v>
      </c>
      <c r="AA29" s="14">
        <v>0</v>
      </c>
      <c r="AB29" s="14">
        <v>0</v>
      </c>
      <c r="AC29" s="14">
        <v>0</v>
      </c>
      <c r="AD29" s="14">
        <v>0</v>
      </c>
      <c r="AE29" s="14">
        <v>0</v>
      </c>
      <c r="AF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  <c r="BU29" s="12">
        <v>0</v>
      </c>
      <c r="BV29" s="12">
        <v>0</v>
      </c>
      <c r="BW29" s="12">
        <v>0</v>
      </c>
      <c r="BX29" s="12">
        <v>0</v>
      </c>
      <c r="BY29" s="12">
        <v>0</v>
      </c>
      <c r="BZ29" s="12">
        <v>0</v>
      </c>
      <c r="CA29" s="12">
        <v>1</v>
      </c>
      <c r="CK29" s="14">
        <v>0</v>
      </c>
      <c r="CL29" s="14">
        <v>1</v>
      </c>
      <c r="CM29" s="14">
        <v>0</v>
      </c>
      <c r="CO29" s="61">
        <v>0</v>
      </c>
      <c r="CU29" s="6"/>
      <c r="CV29" s="20">
        <v>0</v>
      </c>
      <c r="CW29" s="13">
        <v>0</v>
      </c>
      <c r="CX29" s="13">
        <v>0</v>
      </c>
      <c r="CY29" s="13">
        <v>0</v>
      </c>
      <c r="CZ29" s="13">
        <v>0</v>
      </c>
      <c r="DA29" s="21">
        <v>0</v>
      </c>
      <c r="DB29" s="21">
        <v>0</v>
      </c>
      <c r="DC29" s="13"/>
      <c r="DD29" s="20">
        <v>1.5</v>
      </c>
      <c r="DE29" s="13">
        <v>1</v>
      </c>
      <c r="DF29" s="13">
        <v>0</v>
      </c>
      <c r="DG29" s="13">
        <v>1.5</v>
      </c>
      <c r="DH29" s="13">
        <v>1</v>
      </c>
      <c r="DI29" s="21">
        <v>0</v>
      </c>
      <c r="DJ29">
        <v>0</v>
      </c>
    </row>
    <row r="30" spans="1:114" x14ac:dyDescent="0.2">
      <c r="A30" s="3"/>
      <c r="B30" s="3"/>
      <c r="C30" s="3"/>
      <c r="D30" s="6"/>
      <c r="E30" s="6"/>
      <c r="F30" s="4" t="s">
        <v>185</v>
      </c>
      <c r="G30" s="6" t="s">
        <v>30</v>
      </c>
      <c r="H30" s="10" t="s">
        <v>57</v>
      </c>
      <c r="I30" s="3"/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1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14">
        <v>0</v>
      </c>
      <c r="Z30" s="14">
        <v>0</v>
      </c>
      <c r="AA30" s="14">
        <v>0</v>
      </c>
      <c r="AB30" s="14">
        <v>0</v>
      </c>
      <c r="AC30" s="14">
        <v>0</v>
      </c>
      <c r="AD30" s="14">
        <v>0</v>
      </c>
      <c r="AE30" s="14">
        <v>0</v>
      </c>
      <c r="AF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H30" s="12">
        <v>0</v>
      </c>
      <c r="BI30" s="12">
        <v>0</v>
      </c>
      <c r="BJ30" s="12">
        <v>0</v>
      </c>
      <c r="BK30" s="12">
        <v>0</v>
      </c>
      <c r="BL30" s="12">
        <v>1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  <c r="BU30" s="12">
        <v>0</v>
      </c>
      <c r="BV30" s="12">
        <v>0</v>
      </c>
      <c r="BW30" s="12">
        <v>0</v>
      </c>
      <c r="BX30" s="12">
        <v>0</v>
      </c>
      <c r="BY30" s="12">
        <v>0</v>
      </c>
      <c r="BZ30" s="12">
        <v>0</v>
      </c>
      <c r="CA30" s="12">
        <v>0</v>
      </c>
      <c r="CK30" s="14">
        <v>0</v>
      </c>
      <c r="CL30" s="14">
        <v>0</v>
      </c>
      <c r="CM30" s="14">
        <v>0</v>
      </c>
      <c r="CO30" s="61">
        <v>0</v>
      </c>
      <c r="CU30" s="6"/>
      <c r="CV30" s="20">
        <v>0</v>
      </c>
      <c r="CW30" s="13">
        <v>0</v>
      </c>
      <c r="CX30" s="13">
        <v>0</v>
      </c>
      <c r="CY30" s="13">
        <v>0</v>
      </c>
      <c r="CZ30" s="13">
        <v>0</v>
      </c>
      <c r="DA30" s="21">
        <v>0</v>
      </c>
      <c r="DB30" s="21">
        <v>0</v>
      </c>
      <c r="DC30" s="13"/>
      <c r="DD30" s="20">
        <v>9998.25</v>
      </c>
      <c r="DE30" s="13">
        <v>9997.5</v>
      </c>
      <c r="DF30" s="13">
        <v>9995.3384389000003</v>
      </c>
      <c r="DG30" s="13">
        <v>9998.25</v>
      </c>
      <c r="DH30" s="13">
        <v>9997.5</v>
      </c>
      <c r="DI30" s="21">
        <v>9996</v>
      </c>
      <c r="DJ30">
        <v>9995.3384389000003</v>
      </c>
    </row>
    <row r="31" spans="1:114" x14ac:dyDescent="0.2">
      <c r="A31" s="3"/>
      <c r="B31" s="3"/>
      <c r="C31" s="3"/>
      <c r="D31" s="6"/>
      <c r="E31" s="6"/>
      <c r="F31" s="4" t="s">
        <v>113</v>
      </c>
      <c r="G31" s="6" t="s">
        <v>31</v>
      </c>
      <c r="H31" s="10" t="s">
        <v>57</v>
      </c>
      <c r="I31" s="3"/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1</v>
      </c>
      <c r="T31" s="14">
        <v>0</v>
      </c>
      <c r="U31" s="14">
        <v>0</v>
      </c>
      <c r="V31" s="14">
        <v>0</v>
      </c>
      <c r="W31" s="14">
        <v>0</v>
      </c>
      <c r="X31" s="14">
        <v>0</v>
      </c>
      <c r="Y31" s="14">
        <v>0</v>
      </c>
      <c r="Z31" s="14">
        <v>0</v>
      </c>
      <c r="AA31" s="14">
        <v>0</v>
      </c>
      <c r="AB31" s="14">
        <v>0</v>
      </c>
      <c r="AC31" s="14">
        <v>0</v>
      </c>
      <c r="AD31" s="14">
        <v>0</v>
      </c>
      <c r="AE31" s="14">
        <v>0</v>
      </c>
      <c r="AF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1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  <c r="BU31" s="12">
        <v>0</v>
      </c>
      <c r="BV31" s="12">
        <v>0</v>
      </c>
      <c r="BW31" s="12">
        <v>0</v>
      </c>
      <c r="BX31" s="12">
        <v>0</v>
      </c>
      <c r="BY31" s="12">
        <v>0</v>
      </c>
      <c r="BZ31" s="12">
        <v>0</v>
      </c>
      <c r="CA31" s="12">
        <v>0</v>
      </c>
      <c r="CK31" s="14">
        <v>0</v>
      </c>
      <c r="CL31" s="14">
        <v>0</v>
      </c>
      <c r="CM31" s="14">
        <v>0</v>
      </c>
      <c r="CO31" s="61">
        <v>0</v>
      </c>
      <c r="CU31" s="6"/>
      <c r="CV31" s="20"/>
      <c r="CW31" s="13"/>
      <c r="CX31" s="13"/>
      <c r="CY31" s="13"/>
      <c r="CZ31" s="13"/>
      <c r="DA31" s="21"/>
      <c r="DB31" s="21"/>
      <c r="DC31" s="13"/>
      <c r="DD31" s="20">
        <v>5.1381619999999995</v>
      </c>
      <c r="DE31" s="13">
        <v>0</v>
      </c>
      <c r="DF31" s="13">
        <v>4.7382019999999994</v>
      </c>
      <c r="DG31" s="13">
        <v>2.238162</v>
      </c>
      <c r="DH31" s="13">
        <v>0</v>
      </c>
      <c r="DI31" s="21">
        <v>2.6381620000000003</v>
      </c>
      <c r="DJ31">
        <v>0</v>
      </c>
    </row>
    <row r="32" spans="1:114" x14ac:dyDescent="0.2">
      <c r="A32" s="3"/>
      <c r="B32" s="3"/>
      <c r="C32" s="3"/>
      <c r="D32" s="6"/>
      <c r="E32" s="6"/>
      <c r="F32" s="4" t="s">
        <v>114</v>
      </c>
      <c r="G32" s="6" t="s">
        <v>32</v>
      </c>
      <c r="H32" s="10" t="s">
        <v>57</v>
      </c>
      <c r="I32" s="3"/>
      <c r="J32" s="14">
        <v>0</v>
      </c>
      <c r="K32" s="14">
        <v>0</v>
      </c>
      <c r="L32" s="14">
        <v>0</v>
      </c>
      <c r="M32" s="14">
        <v>0</v>
      </c>
      <c r="N32" s="14">
        <v>0</v>
      </c>
      <c r="O32" s="14">
        <v>0</v>
      </c>
      <c r="P32" s="14">
        <v>0</v>
      </c>
      <c r="Q32" s="14">
        <v>0</v>
      </c>
      <c r="R32" s="14">
        <v>0</v>
      </c>
      <c r="S32" s="14">
        <v>0</v>
      </c>
      <c r="T32" s="14">
        <v>1</v>
      </c>
      <c r="U32" s="14">
        <v>0</v>
      </c>
      <c r="V32" s="14">
        <v>0</v>
      </c>
      <c r="W32" s="14">
        <v>0</v>
      </c>
      <c r="X32" s="14">
        <v>0</v>
      </c>
      <c r="Y32" s="14">
        <v>0</v>
      </c>
      <c r="Z32" s="14">
        <v>0</v>
      </c>
      <c r="AA32" s="14">
        <v>0</v>
      </c>
      <c r="AB32" s="14">
        <v>0</v>
      </c>
      <c r="AC32" s="14">
        <v>0</v>
      </c>
      <c r="AD32" s="14">
        <v>0</v>
      </c>
      <c r="AE32" s="14">
        <v>0</v>
      </c>
      <c r="AF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1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  <c r="BU32" s="12">
        <v>0</v>
      </c>
      <c r="BV32" s="12">
        <v>0</v>
      </c>
      <c r="BW32" s="12">
        <v>0</v>
      </c>
      <c r="BX32" s="12">
        <v>0</v>
      </c>
      <c r="BY32" s="12">
        <v>0</v>
      </c>
      <c r="BZ32" s="12">
        <v>0</v>
      </c>
      <c r="CA32" s="12">
        <v>0</v>
      </c>
      <c r="CK32" s="14">
        <v>0</v>
      </c>
      <c r="CL32" s="14">
        <v>0</v>
      </c>
      <c r="CM32" s="14">
        <v>0</v>
      </c>
      <c r="CO32" s="61">
        <v>0</v>
      </c>
      <c r="CU32" s="6"/>
      <c r="CV32" s="20"/>
      <c r="CW32" s="13"/>
      <c r="CX32" s="13"/>
      <c r="CY32" s="13"/>
      <c r="CZ32" s="13"/>
      <c r="DA32" s="21"/>
      <c r="DB32" s="21"/>
      <c r="DC32" s="13"/>
      <c r="DD32" s="30">
        <v>17</v>
      </c>
      <c r="DE32">
        <v>17</v>
      </c>
      <c r="DF32">
        <v>17</v>
      </c>
      <c r="DG32">
        <v>17</v>
      </c>
      <c r="DH32">
        <v>17</v>
      </c>
      <c r="DI32" s="31">
        <v>17</v>
      </c>
      <c r="DJ32">
        <v>0</v>
      </c>
    </row>
    <row r="33" spans="1:114" x14ac:dyDescent="0.2">
      <c r="A33" s="3"/>
      <c r="B33" s="3"/>
      <c r="C33" s="3"/>
      <c r="D33" s="6"/>
      <c r="E33" s="6"/>
      <c r="F33" s="4" t="s">
        <v>115</v>
      </c>
      <c r="G33" s="6" t="s">
        <v>33</v>
      </c>
      <c r="H33" s="10" t="s">
        <v>57</v>
      </c>
      <c r="I33" s="3"/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1</v>
      </c>
      <c r="V33" s="14">
        <v>0</v>
      </c>
      <c r="W33" s="14">
        <v>0</v>
      </c>
      <c r="X33" s="14">
        <v>0</v>
      </c>
      <c r="Y33" s="14">
        <v>0</v>
      </c>
      <c r="Z33" s="14">
        <v>0</v>
      </c>
      <c r="AA33" s="14">
        <v>0</v>
      </c>
      <c r="AB33" s="14">
        <v>0</v>
      </c>
      <c r="AC33" s="14">
        <v>0</v>
      </c>
      <c r="AD33" s="14">
        <v>0</v>
      </c>
      <c r="AE33" s="14">
        <v>0</v>
      </c>
      <c r="AF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1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  <c r="BU33" s="12">
        <v>0</v>
      </c>
      <c r="BV33" s="12">
        <v>0</v>
      </c>
      <c r="BW33" s="12">
        <v>0</v>
      </c>
      <c r="BX33" s="12">
        <v>0</v>
      </c>
      <c r="BY33" s="12">
        <v>0</v>
      </c>
      <c r="BZ33" s="12">
        <v>0</v>
      </c>
      <c r="CA33" s="12">
        <v>0</v>
      </c>
      <c r="CK33" s="14">
        <v>0</v>
      </c>
      <c r="CL33" s="14">
        <v>0</v>
      </c>
      <c r="CM33" s="14">
        <v>0</v>
      </c>
      <c r="CO33" s="61">
        <v>0</v>
      </c>
      <c r="CU33" s="6"/>
      <c r="DC33" s="13"/>
      <c r="DD33" s="30">
        <v>25</v>
      </c>
      <c r="DE33">
        <v>25</v>
      </c>
      <c r="DF33">
        <v>25</v>
      </c>
      <c r="DG33">
        <v>25</v>
      </c>
      <c r="DH33">
        <v>25</v>
      </c>
      <c r="DI33" s="31">
        <v>25</v>
      </c>
      <c r="DJ33">
        <v>0</v>
      </c>
    </row>
    <row r="34" spans="1:114" x14ac:dyDescent="0.2">
      <c r="A34" s="3"/>
      <c r="B34" s="3"/>
      <c r="C34" s="3"/>
      <c r="D34" s="6"/>
      <c r="E34" s="6"/>
      <c r="F34" s="4" t="s">
        <v>116</v>
      </c>
      <c r="G34" s="6" t="s">
        <v>34</v>
      </c>
      <c r="H34" s="10" t="s">
        <v>57</v>
      </c>
      <c r="I34" s="3"/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1</v>
      </c>
      <c r="W34" s="14">
        <v>0</v>
      </c>
      <c r="X34" s="14">
        <v>0</v>
      </c>
      <c r="Y34" s="14">
        <v>0</v>
      </c>
      <c r="Z34" s="14">
        <v>0</v>
      </c>
      <c r="AA34" s="14">
        <v>0</v>
      </c>
      <c r="AB34" s="14">
        <v>0</v>
      </c>
      <c r="AC34" s="14">
        <v>0</v>
      </c>
      <c r="AD34" s="14">
        <v>0</v>
      </c>
      <c r="AE34" s="14">
        <v>0</v>
      </c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1</v>
      </c>
      <c r="BQ34" s="12">
        <v>0</v>
      </c>
      <c r="BR34" s="12">
        <v>0</v>
      </c>
      <c r="BS34" s="12">
        <v>0</v>
      </c>
      <c r="BT34" s="12">
        <v>0</v>
      </c>
      <c r="BU34" s="12">
        <v>0</v>
      </c>
      <c r="BV34" s="12">
        <v>0</v>
      </c>
      <c r="BW34" s="12">
        <v>0</v>
      </c>
      <c r="BX34" s="12">
        <v>0</v>
      </c>
      <c r="BY34" s="12">
        <v>0</v>
      </c>
      <c r="BZ34" s="12">
        <v>0</v>
      </c>
      <c r="CA34" s="12">
        <v>0</v>
      </c>
      <c r="CK34" s="14">
        <v>0</v>
      </c>
      <c r="CL34" s="14">
        <v>0</v>
      </c>
      <c r="CM34" s="14">
        <v>0</v>
      </c>
      <c r="CO34" s="61">
        <v>0</v>
      </c>
      <c r="CU34" s="6"/>
      <c r="DC34" s="13"/>
      <c r="DD34" s="30">
        <v>485.11452600000001</v>
      </c>
      <c r="DE34">
        <v>500</v>
      </c>
      <c r="DF34">
        <v>500</v>
      </c>
      <c r="DG34">
        <v>483</v>
      </c>
      <c r="DH34">
        <v>483</v>
      </c>
      <c r="DI34" s="31">
        <v>495.63816200000002</v>
      </c>
      <c r="DJ34">
        <v>0</v>
      </c>
    </row>
    <row r="35" spans="1:114" x14ac:dyDescent="0.2">
      <c r="A35" s="3"/>
      <c r="B35" s="3"/>
      <c r="C35" s="3"/>
      <c r="D35" s="6"/>
      <c r="E35" s="6"/>
      <c r="F35" s="4" t="s">
        <v>132</v>
      </c>
      <c r="G35" s="6" t="s">
        <v>35</v>
      </c>
      <c r="H35" s="10" t="s">
        <v>57</v>
      </c>
      <c r="I35" s="3"/>
      <c r="J35" s="14">
        <v>0</v>
      </c>
      <c r="K35" s="14">
        <v>0</v>
      </c>
      <c r="L35" s="14">
        <v>0</v>
      </c>
      <c r="M35" s="14">
        <v>0</v>
      </c>
      <c r="N35" s="14">
        <v>0</v>
      </c>
      <c r="O35" s="14">
        <v>0</v>
      </c>
      <c r="P35" s="14">
        <v>0</v>
      </c>
      <c r="Q35" s="14">
        <v>0</v>
      </c>
      <c r="R35" s="14">
        <v>0</v>
      </c>
      <c r="S35" s="14">
        <v>0</v>
      </c>
      <c r="T35" s="14">
        <v>0</v>
      </c>
      <c r="U35" s="14">
        <v>0</v>
      </c>
      <c r="V35" s="14">
        <v>0</v>
      </c>
      <c r="W35" s="14">
        <v>1</v>
      </c>
      <c r="X35" s="14">
        <v>0</v>
      </c>
      <c r="Y35" s="14">
        <v>0</v>
      </c>
      <c r="Z35" s="14">
        <v>0</v>
      </c>
      <c r="AA35" s="14">
        <v>0</v>
      </c>
      <c r="AB35" s="14">
        <v>0</v>
      </c>
      <c r="AC35" s="14">
        <v>0</v>
      </c>
      <c r="AD35" s="14">
        <v>0</v>
      </c>
      <c r="AE35" s="14">
        <v>0</v>
      </c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1</v>
      </c>
      <c r="BR35" s="12">
        <v>0</v>
      </c>
      <c r="BS35" s="12">
        <v>0</v>
      </c>
      <c r="BT35" s="12">
        <v>0</v>
      </c>
      <c r="BU35" s="12">
        <v>0</v>
      </c>
      <c r="BV35" s="12">
        <v>0</v>
      </c>
      <c r="BW35" s="12">
        <v>0</v>
      </c>
      <c r="BX35" s="12">
        <v>0</v>
      </c>
      <c r="BY35" s="12">
        <v>0</v>
      </c>
      <c r="BZ35" s="12">
        <v>0</v>
      </c>
      <c r="CA35" s="12">
        <v>0</v>
      </c>
      <c r="CK35" s="14">
        <v>0</v>
      </c>
      <c r="CL35" s="14">
        <v>0</v>
      </c>
      <c r="CM35" s="14">
        <v>0</v>
      </c>
      <c r="CO35" s="61">
        <v>0</v>
      </c>
      <c r="CU35" s="6"/>
      <c r="DC35" s="13"/>
      <c r="DD35" s="20">
        <v>50.763507000000004</v>
      </c>
      <c r="DE35" s="13">
        <v>150</v>
      </c>
      <c r="DF35" s="13">
        <v>150</v>
      </c>
      <c r="DG35" s="13">
        <v>50</v>
      </c>
      <c r="DH35" s="13">
        <v>50</v>
      </c>
      <c r="DI35" s="21">
        <v>120.92108</v>
      </c>
      <c r="DJ35">
        <v>0</v>
      </c>
    </row>
    <row r="36" spans="1:114" x14ac:dyDescent="0.2">
      <c r="A36" s="3"/>
      <c r="B36" s="3"/>
      <c r="C36" s="3"/>
      <c r="D36" s="6"/>
      <c r="E36" s="6"/>
      <c r="F36" s="4" t="s">
        <v>143</v>
      </c>
      <c r="G36" s="56" t="s">
        <v>177</v>
      </c>
      <c r="H36" s="10" t="s">
        <v>57</v>
      </c>
      <c r="I36" s="3"/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0</v>
      </c>
      <c r="U36" s="14">
        <v>0</v>
      </c>
      <c r="V36" s="14">
        <v>0</v>
      </c>
      <c r="W36" s="14">
        <v>0</v>
      </c>
      <c r="X36" s="14">
        <v>1</v>
      </c>
      <c r="Y36" s="14">
        <v>0</v>
      </c>
      <c r="Z36" s="14">
        <v>0</v>
      </c>
      <c r="AA36" s="14">
        <v>0</v>
      </c>
      <c r="AB36" s="14">
        <v>0</v>
      </c>
      <c r="AC36" s="14">
        <v>0</v>
      </c>
      <c r="AD36" s="14">
        <v>0</v>
      </c>
      <c r="AE36" s="14">
        <v>0</v>
      </c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1</v>
      </c>
      <c r="BS36" s="12">
        <v>0</v>
      </c>
      <c r="BT36" s="12">
        <v>0</v>
      </c>
      <c r="BU36" s="12">
        <v>0</v>
      </c>
      <c r="BV36" s="12">
        <v>0</v>
      </c>
      <c r="BW36" s="12">
        <v>0</v>
      </c>
      <c r="BX36" s="12">
        <v>0</v>
      </c>
      <c r="BY36" s="12">
        <v>0</v>
      </c>
      <c r="BZ36" s="12">
        <v>0</v>
      </c>
      <c r="CA36" s="12">
        <v>0</v>
      </c>
      <c r="CK36" s="14">
        <v>0</v>
      </c>
      <c r="CL36" s="14">
        <v>0</v>
      </c>
      <c r="CM36" s="14">
        <v>-1</v>
      </c>
      <c r="CO36" s="61">
        <v>-1</v>
      </c>
      <c r="CU36" s="13"/>
      <c r="DC36" s="13"/>
      <c r="DD36" s="20">
        <v>199.23649333</v>
      </c>
      <c r="DE36" s="13">
        <v>200</v>
      </c>
      <c r="DF36" s="13">
        <v>100</v>
      </c>
      <c r="DG36" s="13">
        <v>190</v>
      </c>
      <c r="DH36" s="13">
        <v>190</v>
      </c>
      <c r="DI36" s="21">
        <v>169.07892000000001</v>
      </c>
      <c r="DJ36">
        <v>0</v>
      </c>
    </row>
    <row r="37" spans="1:114" x14ac:dyDescent="0.2">
      <c r="A37" s="3"/>
      <c r="B37" s="3"/>
      <c r="C37" s="3"/>
      <c r="D37" s="6"/>
      <c r="E37" s="6"/>
      <c r="F37" s="4" t="s">
        <v>236</v>
      </c>
      <c r="G37" s="56" t="s">
        <v>238</v>
      </c>
      <c r="H37" s="10" t="s">
        <v>57</v>
      </c>
      <c r="I37" s="3"/>
      <c r="J37" s="14">
        <v>0</v>
      </c>
      <c r="K37" s="14">
        <v>0</v>
      </c>
      <c r="L37" s="14">
        <v>0</v>
      </c>
      <c r="M37" s="14">
        <v>0</v>
      </c>
      <c r="N37" s="14">
        <v>0</v>
      </c>
      <c r="O37" s="14">
        <v>0</v>
      </c>
      <c r="P37" s="14">
        <v>0</v>
      </c>
      <c r="Q37" s="14">
        <v>0</v>
      </c>
      <c r="R37" s="14">
        <v>0</v>
      </c>
      <c r="S37" s="14">
        <v>0</v>
      </c>
      <c r="T37" s="14">
        <v>0</v>
      </c>
      <c r="U37" s="14">
        <v>0</v>
      </c>
      <c r="V37" s="14">
        <v>0</v>
      </c>
      <c r="W37" s="14">
        <v>0</v>
      </c>
      <c r="X37" s="14">
        <v>0</v>
      </c>
      <c r="Y37" s="14">
        <v>1</v>
      </c>
      <c r="Z37" s="14">
        <v>0</v>
      </c>
      <c r="AA37" s="14">
        <v>0</v>
      </c>
      <c r="AB37" s="14">
        <v>0</v>
      </c>
      <c r="AC37" s="14">
        <v>0</v>
      </c>
      <c r="AD37" s="14">
        <v>0</v>
      </c>
      <c r="AE37" s="14">
        <v>0</v>
      </c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1</v>
      </c>
      <c r="BT37" s="12">
        <v>1</v>
      </c>
      <c r="BU37" s="12">
        <v>0</v>
      </c>
      <c r="BV37" s="12">
        <v>0</v>
      </c>
      <c r="BW37" s="12">
        <v>0</v>
      </c>
      <c r="BX37" s="12">
        <v>0</v>
      </c>
      <c r="BY37" s="12">
        <v>0</v>
      </c>
      <c r="BZ37" s="12">
        <v>0</v>
      </c>
      <c r="CA37" s="12">
        <v>0</v>
      </c>
      <c r="CK37" s="14">
        <v>0</v>
      </c>
      <c r="CL37" s="14">
        <v>0</v>
      </c>
      <c r="CM37" s="14">
        <v>0</v>
      </c>
      <c r="CO37" s="61">
        <v>-1</v>
      </c>
      <c r="CU37" s="13"/>
      <c r="DC37" s="13"/>
      <c r="DD37" s="22">
        <v>199.23649333</v>
      </c>
      <c r="DE37" s="23">
        <v>200</v>
      </c>
      <c r="DF37" s="23">
        <v>100</v>
      </c>
      <c r="DG37" s="23">
        <v>190</v>
      </c>
      <c r="DH37" s="23">
        <v>190</v>
      </c>
      <c r="DI37" s="24">
        <v>169.07892000000001</v>
      </c>
      <c r="DJ37">
        <v>0</v>
      </c>
    </row>
    <row r="38" spans="1:114" x14ac:dyDescent="0.2">
      <c r="A38" s="3"/>
      <c r="B38" s="3"/>
      <c r="C38" s="3"/>
      <c r="D38" s="6"/>
      <c r="E38" s="6"/>
      <c r="F38" s="4" t="s">
        <v>237</v>
      </c>
      <c r="G38" s="56" t="s">
        <v>239</v>
      </c>
      <c r="H38" s="10" t="s">
        <v>57</v>
      </c>
      <c r="I38" s="3"/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14">
        <v>1</v>
      </c>
      <c r="Z38" s="14">
        <v>0</v>
      </c>
      <c r="AA38" s="14">
        <v>0</v>
      </c>
      <c r="AB38" s="14">
        <v>0</v>
      </c>
      <c r="AC38" s="14">
        <v>0</v>
      </c>
      <c r="AD38" s="14">
        <v>0</v>
      </c>
      <c r="AE38" s="14">
        <v>0</v>
      </c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1</v>
      </c>
      <c r="BT38" s="12">
        <v>1</v>
      </c>
      <c r="BU38" s="12">
        <v>0</v>
      </c>
      <c r="BV38" s="12">
        <v>0</v>
      </c>
      <c r="BW38" s="12">
        <v>0</v>
      </c>
      <c r="BX38" s="12">
        <v>0</v>
      </c>
      <c r="BY38" s="12">
        <v>0</v>
      </c>
      <c r="BZ38" s="12">
        <v>0</v>
      </c>
      <c r="CA38" s="12">
        <v>0</v>
      </c>
      <c r="CK38" s="14">
        <v>0</v>
      </c>
      <c r="CL38" s="14">
        <v>0</v>
      </c>
      <c r="CM38" s="14">
        <v>0</v>
      </c>
      <c r="CO38" s="61">
        <v>-1</v>
      </c>
      <c r="CU38" s="13"/>
      <c r="DC38" s="13"/>
      <c r="DD38" s="22">
        <v>99998.986256880002</v>
      </c>
      <c r="DE38" s="23">
        <v>99999</v>
      </c>
      <c r="DF38" s="23">
        <v>99997.2</v>
      </c>
      <c r="DG38" s="23">
        <v>99998.82</v>
      </c>
      <c r="DH38" s="23">
        <v>99998.82</v>
      </c>
      <c r="DI38" s="24">
        <v>99998.443420559997</v>
      </c>
      <c r="DJ38">
        <v>0</v>
      </c>
    </row>
    <row r="39" spans="1:114" x14ac:dyDescent="0.2">
      <c r="A39" s="3"/>
      <c r="B39" s="3"/>
      <c r="C39" s="3"/>
      <c r="D39" s="6"/>
      <c r="E39" s="6"/>
      <c r="F39" s="4" t="s">
        <v>171</v>
      </c>
      <c r="G39" s="56" t="s">
        <v>179</v>
      </c>
      <c r="H39" s="10" t="s">
        <v>57</v>
      </c>
      <c r="I39" s="3"/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  <c r="U39" s="14">
        <v>0</v>
      </c>
      <c r="V39" s="14">
        <v>0</v>
      </c>
      <c r="W39" s="14">
        <v>0</v>
      </c>
      <c r="X39" s="14">
        <v>0</v>
      </c>
      <c r="Y39" s="14">
        <v>0</v>
      </c>
      <c r="Z39" s="14">
        <v>1</v>
      </c>
      <c r="AA39" s="14">
        <v>0</v>
      </c>
      <c r="AB39" s="14">
        <v>0</v>
      </c>
      <c r="AC39" s="14">
        <v>0</v>
      </c>
      <c r="AD39" s="14">
        <v>0</v>
      </c>
      <c r="AE39" s="14">
        <v>0</v>
      </c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  <c r="BU39" s="12">
        <v>1</v>
      </c>
      <c r="BV39" s="12">
        <v>0</v>
      </c>
      <c r="BW39" s="12">
        <v>0</v>
      </c>
      <c r="BX39" s="12">
        <v>0</v>
      </c>
      <c r="BY39" s="12">
        <v>0</v>
      </c>
      <c r="BZ39" s="12">
        <v>0</v>
      </c>
      <c r="CA39" s="12">
        <v>0</v>
      </c>
      <c r="CK39" s="14">
        <v>0</v>
      </c>
      <c r="CL39" s="14">
        <v>0</v>
      </c>
      <c r="CM39" s="14">
        <v>0</v>
      </c>
      <c r="CO39" s="61">
        <v>1</v>
      </c>
      <c r="CU39" s="13"/>
      <c r="DC39" s="13"/>
      <c r="DD39" s="13"/>
      <c r="DE39" s="13"/>
      <c r="DF39" s="13"/>
      <c r="DG39" s="13"/>
      <c r="DH39" s="13"/>
      <c r="DI39" s="13"/>
    </row>
    <row r="40" spans="1:114" x14ac:dyDescent="0.2">
      <c r="A40" s="3"/>
      <c r="B40" s="3"/>
      <c r="C40" s="3"/>
      <c r="D40" s="6"/>
      <c r="E40" s="6"/>
      <c r="F40" s="4" t="s">
        <v>172</v>
      </c>
      <c r="G40" s="6" t="s">
        <v>180</v>
      </c>
      <c r="H40" s="10" t="s">
        <v>153</v>
      </c>
      <c r="I40" s="3"/>
      <c r="J40" s="14">
        <v>0</v>
      </c>
      <c r="K40" s="14">
        <v>0</v>
      </c>
      <c r="L40" s="14">
        <v>0</v>
      </c>
      <c r="M40" s="14">
        <v>0</v>
      </c>
      <c r="N40" s="14">
        <v>0</v>
      </c>
      <c r="O40" s="14">
        <v>0</v>
      </c>
      <c r="P40" s="14">
        <v>0</v>
      </c>
      <c r="Q40" s="14">
        <v>0</v>
      </c>
      <c r="R40" s="14">
        <v>0</v>
      </c>
      <c r="S40" s="14">
        <v>0</v>
      </c>
      <c r="T40" s="14">
        <v>0</v>
      </c>
      <c r="U40" s="14">
        <v>0</v>
      </c>
      <c r="V40" s="14">
        <v>0</v>
      </c>
      <c r="W40" s="14">
        <v>0</v>
      </c>
      <c r="X40" s="14">
        <v>0</v>
      </c>
      <c r="Y40" s="14">
        <v>0</v>
      </c>
      <c r="Z40" s="14">
        <v>0</v>
      </c>
      <c r="AA40" s="14">
        <v>1</v>
      </c>
      <c r="AB40" s="14">
        <v>0</v>
      </c>
      <c r="AC40" s="14">
        <v>0</v>
      </c>
      <c r="AD40" s="14">
        <v>0</v>
      </c>
      <c r="AE40" s="14">
        <v>0</v>
      </c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  <c r="BU40" s="12">
        <v>0</v>
      </c>
      <c r="BV40" s="12">
        <v>1</v>
      </c>
      <c r="BW40" s="12">
        <v>0</v>
      </c>
      <c r="BX40" s="12">
        <v>0</v>
      </c>
      <c r="BY40" s="12">
        <v>0</v>
      </c>
      <c r="BZ40" s="12">
        <v>0</v>
      </c>
      <c r="CA40" s="12">
        <v>0</v>
      </c>
      <c r="CK40" s="14">
        <v>0</v>
      </c>
      <c r="CL40" s="14">
        <v>0</v>
      </c>
      <c r="CM40" s="14">
        <v>0</v>
      </c>
      <c r="CO40" s="61">
        <v>0</v>
      </c>
      <c r="CU40" s="13"/>
      <c r="DC40" s="13"/>
      <c r="DD40" s="13"/>
      <c r="DE40" s="13"/>
      <c r="DF40" s="13"/>
      <c r="DG40" s="13"/>
      <c r="DH40" s="13"/>
      <c r="DI40" s="13"/>
    </row>
    <row r="41" spans="1:114" x14ac:dyDescent="0.2">
      <c r="A41" s="3"/>
      <c r="B41" s="3"/>
      <c r="C41" s="3"/>
      <c r="D41" s="3"/>
      <c r="E41" s="6"/>
      <c r="F41" s="4" t="s">
        <v>173</v>
      </c>
      <c r="G41" s="6" t="s">
        <v>181</v>
      </c>
      <c r="H41" s="10" t="s">
        <v>153</v>
      </c>
      <c r="I41" s="3"/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14">
        <v>0</v>
      </c>
      <c r="Z41" s="14">
        <v>0</v>
      </c>
      <c r="AA41" s="14">
        <v>0</v>
      </c>
      <c r="AB41" s="14">
        <v>1</v>
      </c>
      <c r="AC41" s="14">
        <v>0</v>
      </c>
      <c r="AD41" s="14">
        <v>0</v>
      </c>
      <c r="AE41" s="14">
        <v>0</v>
      </c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  <c r="BU41" s="12">
        <v>0</v>
      </c>
      <c r="BV41" s="12">
        <v>0</v>
      </c>
      <c r="BW41" s="12">
        <v>1</v>
      </c>
      <c r="BX41" s="12">
        <v>1</v>
      </c>
      <c r="BY41" s="12">
        <v>0</v>
      </c>
      <c r="BZ41" s="12">
        <v>0</v>
      </c>
      <c r="CA41" s="12">
        <v>0</v>
      </c>
      <c r="CK41" s="14">
        <v>0</v>
      </c>
      <c r="CL41" s="14">
        <v>0</v>
      </c>
      <c r="CM41" s="14">
        <v>0</v>
      </c>
      <c r="CO41" s="61">
        <v>0</v>
      </c>
      <c r="CU41" s="13"/>
      <c r="DC41" s="13"/>
      <c r="DD41" s="13"/>
      <c r="DE41" s="13"/>
      <c r="DF41" s="13"/>
      <c r="DG41" s="13"/>
      <c r="DH41" s="13"/>
      <c r="DI41" s="13"/>
    </row>
    <row r="42" spans="1:114" x14ac:dyDescent="0.2">
      <c r="A42" s="3"/>
      <c r="B42" s="3"/>
      <c r="C42" s="3"/>
      <c r="D42" s="3"/>
      <c r="E42" s="6"/>
      <c r="F42" s="4" t="s">
        <v>247</v>
      </c>
      <c r="G42" s="6" t="s">
        <v>248</v>
      </c>
      <c r="H42" s="10" t="s">
        <v>153</v>
      </c>
      <c r="I42" s="3"/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0</v>
      </c>
      <c r="Q42" s="14">
        <v>0</v>
      </c>
      <c r="R42" s="14">
        <v>0</v>
      </c>
      <c r="S42" s="14">
        <v>0</v>
      </c>
      <c r="T42" s="14">
        <v>0</v>
      </c>
      <c r="U42" s="14">
        <v>0</v>
      </c>
      <c r="V42" s="14">
        <v>0</v>
      </c>
      <c r="W42" s="14">
        <v>0</v>
      </c>
      <c r="X42" s="14">
        <v>0</v>
      </c>
      <c r="Y42" s="14">
        <v>0</v>
      </c>
      <c r="Z42" s="14">
        <v>0</v>
      </c>
      <c r="AA42" s="14">
        <v>0</v>
      </c>
      <c r="AB42" s="14">
        <v>1</v>
      </c>
      <c r="AC42" s="14">
        <v>0</v>
      </c>
      <c r="AD42" s="14">
        <v>0</v>
      </c>
      <c r="AE42" s="14">
        <v>0</v>
      </c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  <c r="BU42" s="12">
        <v>0</v>
      </c>
      <c r="BV42" s="12">
        <v>0</v>
      </c>
      <c r="BW42" s="12">
        <v>1</v>
      </c>
      <c r="BX42" s="12">
        <v>1</v>
      </c>
      <c r="BY42" s="12">
        <v>0</v>
      </c>
      <c r="BZ42" s="12">
        <v>0</v>
      </c>
      <c r="CA42" s="12">
        <v>0</v>
      </c>
      <c r="CK42" s="14">
        <v>0</v>
      </c>
      <c r="CL42" s="14">
        <v>0</v>
      </c>
      <c r="CM42" s="14">
        <v>0</v>
      </c>
      <c r="CO42" s="61">
        <v>0</v>
      </c>
      <c r="CU42" s="13"/>
      <c r="DC42" s="13"/>
      <c r="DD42" s="13" t="s">
        <v>214</v>
      </c>
      <c r="DE42" s="13"/>
      <c r="DF42" s="13"/>
      <c r="DG42" s="13"/>
      <c r="DH42" s="13"/>
      <c r="DI42" s="13"/>
    </row>
    <row r="43" spans="1:114" x14ac:dyDescent="0.2">
      <c r="A43" s="3"/>
      <c r="B43" s="3"/>
      <c r="C43" s="3"/>
      <c r="D43" s="3"/>
      <c r="E43" s="6"/>
      <c r="F43" s="4" t="s">
        <v>174</v>
      </c>
      <c r="G43" s="6" t="s">
        <v>182</v>
      </c>
      <c r="H43" s="10" t="s">
        <v>153</v>
      </c>
      <c r="I43" s="3"/>
      <c r="J43" s="14">
        <v>0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  <c r="Q43" s="14">
        <v>0</v>
      </c>
      <c r="R43" s="14">
        <v>0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14">
        <v>0</v>
      </c>
      <c r="Z43" s="14">
        <v>0</v>
      </c>
      <c r="AA43" s="14">
        <v>0</v>
      </c>
      <c r="AB43" s="14">
        <v>0</v>
      </c>
      <c r="AC43" s="14">
        <v>1</v>
      </c>
      <c r="AD43" s="14">
        <v>0</v>
      </c>
      <c r="AE43" s="14">
        <v>0</v>
      </c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  <c r="BU43" s="12">
        <v>0</v>
      </c>
      <c r="BV43" s="12">
        <v>1</v>
      </c>
      <c r="BW43" s="12">
        <v>0</v>
      </c>
      <c r="BX43" s="12">
        <v>0</v>
      </c>
      <c r="BY43" s="12">
        <v>0</v>
      </c>
      <c r="BZ43" s="12">
        <v>0</v>
      </c>
      <c r="CA43" s="12">
        <v>0</v>
      </c>
      <c r="CK43" s="14">
        <v>0</v>
      </c>
      <c r="CL43" s="14">
        <v>0</v>
      </c>
      <c r="CM43" s="14">
        <v>0</v>
      </c>
      <c r="CO43" s="61">
        <v>0</v>
      </c>
      <c r="CU43" s="13"/>
      <c r="DC43" s="13"/>
      <c r="DD43" s="13" cm="1">
        <f t="array" ref="DD43:DG43">BT92:BW92</f>
        <v>0</v>
      </c>
      <c r="DE43" s="13">
        <v>0</v>
      </c>
      <c r="DF43" s="13">
        <v>0</v>
      </c>
      <c r="DG43" s="13">
        <v>0</v>
      </c>
      <c r="DH43" s="13"/>
      <c r="DI43" s="13"/>
    </row>
    <row r="44" spans="1:114" x14ac:dyDescent="0.2">
      <c r="A44" s="3"/>
      <c r="B44" s="3"/>
      <c r="C44" s="3"/>
      <c r="D44" s="3"/>
      <c r="E44" s="3"/>
      <c r="F44" s="4" t="s">
        <v>175</v>
      </c>
      <c r="G44" s="6" t="s">
        <v>183</v>
      </c>
      <c r="H44" s="10" t="s">
        <v>153</v>
      </c>
      <c r="I44" s="3"/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14">
        <v>0</v>
      </c>
      <c r="Z44" s="14">
        <v>0</v>
      </c>
      <c r="AA44" s="14">
        <v>0</v>
      </c>
      <c r="AB44" s="14">
        <v>0</v>
      </c>
      <c r="AC44" s="14">
        <v>0</v>
      </c>
      <c r="AD44" s="14">
        <v>1</v>
      </c>
      <c r="AE44" s="14">
        <v>0</v>
      </c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  <c r="BU44" s="12">
        <v>0</v>
      </c>
      <c r="BV44" s="12">
        <v>0</v>
      </c>
      <c r="BW44" s="12">
        <v>1</v>
      </c>
      <c r="BX44" s="12">
        <v>1</v>
      </c>
      <c r="BY44" s="12">
        <v>0</v>
      </c>
      <c r="BZ44" s="12">
        <v>0</v>
      </c>
      <c r="CA44" s="12">
        <v>0</v>
      </c>
      <c r="CK44" s="14">
        <v>0</v>
      </c>
      <c r="CL44" s="14">
        <v>0</v>
      </c>
      <c r="CM44" s="14">
        <v>0</v>
      </c>
      <c r="CO44" s="61">
        <v>0</v>
      </c>
      <c r="DC44" s="39"/>
      <c r="DD44" s="39"/>
      <c r="DE44" s="5"/>
      <c r="DF44" s="5"/>
      <c r="DG44" s="5"/>
      <c r="DH44" s="5"/>
      <c r="DI44" s="5"/>
    </row>
    <row r="45" spans="1:114" x14ac:dyDescent="0.2">
      <c r="A45" s="3"/>
      <c r="B45" s="3"/>
      <c r="C45" s="3"/>
      <c r="D45" s="3"/>
      <c r="E45" s="3"/>
      <c r="F45" s="4" t="s">
        <v>245</v>
      </c>
      <c r="G45" s="6" t="s">
        <v>246</v>
      </c>
      <c r="H45" s="10" t="s">
        <v>153</v>
      </c>
      <c r="I45" s="3"/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  <c r="U45" s="14">
        <v>0</v>
      </c>
      <c r="V45" s="14">
        <v>0</v>
      </c>
      <c r="W45" s="14">
        <v>0</v>
      </c>
      <c r="X45" s="14">
        <v>0</v>
      </c>
      <c r="Y45" s="14">
        <v>0</v>
      </c>
      <c r="Z45" s="14">
        <v>0</v>
      </c>
      <c r="AA45" s="14">
        <v>0</v>
      </c>
      <c r="AB45" s="14">
        <v>0</v>
      </c>
      <c r="AC45" s="14">
        <v>0</v>
      </c>
      <c r="AD45" s="14">
        <v>1</v>
      </c>
      <c r="AE45" s="14">
        <v>0</v>
      </c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  <c r="BU45" s="12">
        <v>0</v>
      </c>
      <c r="BV45" s="12">
        <v>0</v>
      </c>
      <c r="BW45" s="12">
        <v>1</v>
      </c>
      <c r="BX45" s="12">
        <v>1</v>
      </c>
      <c r="BY45" s="12">
        <v>0</v>
      </c>
      <c r="BZ45" s="12">
        <v>0</v>
      </c>
      <c r="CA45" s="12">
        <v>0</v>
      </c>
      <c r="CK45" s="14">
        <v>0</v>
      </c>
      <c r="CL45" s="14">
        <v>0</v>
      </c>
      <c r="CM45" s="14">
        <v>0</v>
      </c>
      <c r="CO45" s="61">
        <v>0</v>
      </c>
      <c r="DC45" s="39"/>
      <c r="DD45" s="39"/>
      <c r="DE45" s="5"/>
      <c r="DF45" s="5"/>
      <c r="DG45" s="5"/>
      <c r="DH45" s="5"/>
      <c r="DI45" s="5"/>
    </row>
    <row r="46" spans="1:114" x14ac:dyDescent="0.2">
      <c r="A46" s="3"/>
      <c r="B46" s="3"/>
      <c r="C46" s="3"/>
      <c r="D46" s="3"/>
      <c r="E46" s="3"/>
      <c r="F46" s="4" t="s">
        <v>176</v>
      </c>
      <c r="G46" s="6" t="s">
        <v>184</v>
      </c>
      <c r="H46" s="10" t="s">
        <v>157</v>
      </c>
      <c r="I46" s="3"/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  <c r="U46" s="14">
        <v>0</v>
      </c>
      <c r="V46" s="14">
        <v>0</v>
      </c>
      <c r="W46" s="14">
        <v>0</v>
      </c>
      <c r="X46" s="14">
        <v>0</v>
      </c>
      <c r="Y46" s="14">
        <v>0</v>
      </c>
      <c r="Z46" s="14">
        <v>0</v>
      </c>
      <c r="AA46" s="14">
        <v>0</v>
      </c>
      <c r="AB46" s="14">
        <v>0</v>
      </c>
      <c r="AC46" s="14">
        <v>0</v>
      </c>
      <c r="AD46" s="14">
        <v>0</v>
      </c>
      <c r="AE46" s="14">
        <v>1</v>
      </c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  <c r="BU46" s="12">
        <v>0</v>
      </c>
      <c r="BV46" s="12">
        <v>0</v>
      </c>
      <c r="BW46" s="12">
        <v>0</v>
      </c>
      <c r="BX46" s="12">
        <v>0</v>
      </c>
      <c r="BY46" s="12">
        <v>1</v>
      </c>
      <c r="BZ46" s="12">
        <v>0</v>
      </c>
      <c r="CA46" s="12">
        <v>0</v>
      </c>
      <c r="CK46" s="14">
        <v>0</v>
      </c>
      <c r="CL46" s="14">
        <v>0</v>
      </c>
      <c r="CM46" s="14">
        <v>0</v>
      </c>
      <c r="CO46" s="61">
        <v>0</v>
      </c>
      <c r="DC46" s="13"/>
      <c r="DE46" s="13"/>
      <c r="DF46" s="13"/>
      <c r="DG46" s="13"/>
      <c r="DH46" s="13"/>
      <c r="DI46" s="13"/>
    </row>
    <row r="47" spans="1:114" x14ac:dyDescent="0.2">
      <c r="BR47" s="13"/>
      <c r="BS47" s="13"/>
      <c r="BT47" s="13"/>
      <c r="BU47" s="13"/>
      <c r="BV47" s="13"/>
      <c r="BW47" s="13"/>
      <c r="BX47" s="13"/>
      <c r="BY47" s="13"/>
      <c r="DD47" s="11" t="s">
        <v>89</v>
      </c>
    </row>
    <row r="48" spans="1:114" x14ac:dyDescent="0.2">
      <c r="A48" s="3"/>
      <c r="B48" s="3"/>
      <c r="C48" s="3"/>
      <c r="D48" s="3"/>
      <c r="E48" s="3"/>
      <c r="F48" s="3"/>
      <c r="G48" s="6" t="s">
        <v>87</v>
      </c>
      <c r="H48" s="10" t="s">
        <v>197</v>
      </c>
      <c r="I48" s="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 t="s">
        <v>88</v>
      </c>
      <c r="AG48" s="14">
        <v>0</v>
      </c>
      <c r="AH48" s="14">
        <v>0.1</v>
      </c>
      <c r="AI48" s="14">
        <v>-0.05</v>
      </c>
      <c r="AJ48" s="14">
        <v>0</v>
      </c>
      <c r="AK48" s="14">
        <v>0</v>
      </c>
      <c r="AL48" s="14">
        <v>0</v>
      </c>
      <c r="AM48" s="14">
        <v>0</v>
      </c>
      <c r="AN48" s="14">
        <v>0</v>
      </c>
      <c r="AO48" s="14">
        <v>0</v>
      </c>
      <c r="AP48" s="14">
        <v>0</v>
      </c>
      <c r="AQ48" s="14">
        <v>0</v>
      </c>
      <c r="AR48" s="14">
        <v>0</v>
      </c>
      <c r="AS48" s="14">
        <v>0</v>
      </c>
      <c r="AT48" s="14">
        <v>0</v>
      </c>
      <c r="AU48" s="14">
        <v>0.3</v>
      </c>
      <c r="AV48" s="14">
        <v>0</v>
      </c>
      <c r="AW48" s="14">
        <v>0.4</v>
      </c>
      <c r="AX48" s="14">
        <v>0.5</v>
      </c>
      <c r="AY48" s="14">
        <v>0</v>
      </c>
      <c r="AZ48" s="14">
        <v>0</v>
      </c>
      <c r="BA48" s="14">
        <v>0</v>
      </c>
      <c r="BB48" s="14">
        <v>0</v>
      </c>
      <c r="BC48" s="14">
        <v>0</v>
      </c>
      <c r="BD48" s="14">
        <v>0</v>
      </c>
      <c r="BE48" s="14">
        <v>0</v>
      </c>
      <c r="BF48" s="14">
        <v>1.8</v>
      </c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DC48" s="42" t="s">
        <v>141</v>
      </c>
      <c r="DD48" s="13" cm="1">
        <f t="array" ref="DD48:DJ50">TRANSPOSE(MMULT(AG60:BF66,CK21:CM46))</f>
        <v>0.3</v>
      </c>
      <c r="DE48" s="13">
        <v>0.6</v>
      </c>
      <c r="DF48" s="13">
        <v>0.7</v>
      </c>
      <c r="DG48" s="13">
        <v>0.6</v>
      </c>
      <c r="DH48" s="13">
        <v>0.9</v>
      </c>
      <c r="DI48" s="13">
        <v>0.6</v>
      </c>
      <c r="DJ48">
        <v>0</v>
      </c>
    </row>
    <row r="49" spans="1:114" x14ac:dyDescent="0.2">
      <c r="A49" s="3"/>
      <c r="B49" s="3"/>
      <c r="C49" s="3"/>
      <c r="D49" s="3"/>
      <c r="E49" s="3"/>
      <c r="F49" s="3"/>
      <c r="G49" s="6" t="s">
        <v>90</v>
      </c>
      <c r="H49" s="10" t="s">
        <v>197</v>
      </c>
      <c r="I49" s="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BG49" s="13" t="s">
        <v>91</v>
      </c>
      <c r="BH49" s="16">
        <v>1000</v>
      </c>
      <c r="BI49" s="16">
        <v>100</v>
      </c>
      <c r="BJ49" s="16">
        <v>2000</v>
      </c>
      <c r="BK49" s="16">
        <v>200</v>
      </c>
      <c r="BL49" s="16">
        <v>500</v>
      </c>
      <c r="BM49" s="16">
        <v>1000</v>
      </c>
      <c r="BN49" s="16">
        <v>500</v>
      </c>
      <c r="BO49" s="16">
        <v>1000</v>
      </c>
      <c r="BP49" s="16">
        <v>500</v>
      </c>
      <c r="BQ49" s="16">
        <v>0</v>
      </c>
      <c r="BR49" s="16">
        <v>1000</v>
      </c>
      <c r="BS49" s="16">
        <v>10000000</v>
      </c>
      <c r="BT49" s="16">
        <v>10000000</v>
      </c>
      <c r="BU49" s="16">
        <v>0</v>
      </c>
      <c r="BV49" s="16">
        <f>30000/150</f>
        <v>200</v>
      </c>
      <c r="BW49" s="16">
        <v>125</v>
      </c>
      <c r="BX49" s="16">
        <v>130</v>
      </c>
      <c r="BY49" s="16">
        <v>0</v>
      </c>
      <c r="BZ49" s="16">
        <v>2000</v>
      </c>
      <c r="CA49" s="16">
        <v>200</v>
      </c>
      <c r="DC49" t="s">
        <v>131</v>
      </c>
      <c r="DD49" s="13">
        <v>7</v>
      </c>
      <c r="DE49" s="13">
        <v>4.5999999999999996</v>
      </c>
      <c r="DF49" s="13">
        <v>8.0004049999999989</v>
      </c>
      <c r="DG49" s="13">
        <v>1</v>
      </c>
      <c r="DH49" s="13">
        <v>1</v>
      </c>
      <c r="DI49" s="13">
        <v>2</v>
      </c>
      <c r="DJ49">
        <v>2</v>
      </c>
    </row>
    <row r="50" spans="1:114" x14ac:dyDescent="0.2">
      <c r="A50" s="3"/>
      <c r="B50" s="3"/>
      <c r="C50" s="3"/>
      <c r="D50" s="3"/>
      <c r="E50" s="3"/>
      <c r="F50" s="3"/>
      <c r="G50" s="6" t="s">
        <v>92</v>
      </c>
      <c r="H50" s="10" t="s">
        <v>198</v>
      </c>
      <c r="I50" s="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BG50" s="13" t="s">
        <v>93</v>
      </c>
      <c r="BH50" s="16">
        <v>3</v>
      </c>
      <c r="BI50" s="16">
        <v>6</v>
      </c>
      <c r="BJ50" s="16">
        <v>7</v>
      </c>
      <c r="BK50" s="16">
        <v>0</v>
      </c>
      <c r="BL50" s="16">
        <v>0</v>
      </c>
      <c r="BM50" s="16">
        <v>0</v>
      </c>
      <c r="BN50" s="16">
        <v>0</v>
      </c>
      <c r="BO50" s="16">
        <v>0</v>
      </c>
      <c r="BP50" s="16">
        <v>0</v>
      </c>
      <c r="BQ50" s="16">
        <v>9999</v>
      </c>
      <c r="BR50" s="16">
        <v>7</v>
      </c>
      <c r="BS50" s="16">
        <v>17</v>
      </c>
      <c r="BT50" s="16">
        <v>25</v>
      </c>
      <c r="BU50" s="16">
        <v>100</v>
      </c>
      <c r="BV50" s="16">
        <v>150</v>
      </c>
      <c r="BW50" s="16">
        <v>200</v>
      </c>
      <c r="BX50" s="16">
        <v>200</v>
      </c>
      <c r="BY50" s="16">
        <v>99999</v>
      </c>
      <c r="BZ50" s="16">
        <v>1</v>
      </c>
      <c r="CA50" s="16">
        <v>1</v>
      </c>
      <c r="DC50" s="13" t="s">
        <v>206</v>
      </c>
      <c r="DD50" s="13">
        <v>13.5</v>
      </c>
      <c r="DE50" s="13">
        <v>10.299999999999999</v>
      </c>
      <c r="DF50" s="13">
        <v>13.50004</v>
      </c>
      <c r="DG50" s="13">
        <v>10.899999999999999</v>
      </c>
      <c r="DH50" s="13">
        <v>10.9</v>
      </c>
      <c r="DI50" s="13">
        <v>11.3</v>
      </c>
      <c r="DJ50">
        <v>15.061838</v>
      </c>
    </row>
    <row r="51" spans="1:114" x14ac:dyDescent="0.2">
      <c r="A51" s="3"/>
      <c r="B51" s="3"/>
      <c r="C51" s="3"/>
      <c r="D51" s="3"/>
      <c r="E51" s="3"/>
      <c r="F51" s="3"/>
      <c r="G51" s="3"/>
      <c r="H51" s="10"/>
      <c r="I51" s="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BG51" s="13"/>
      <c r="BH51" s="13" t="s">
        <v>94</v>
      </c>
      <c r="BI51" s="13"/>
      <c r="BJ51" s="13"/>
      <c r="BK51" s="13"/>
      <c r="BL51" s="13"/>
      <c r="BM51" s="13"/>
      <c r="BN51" s="13"/>
      <c r="BO51" s="13"/>
      <c r="BP51" s="13"/>
      <c r="BZ51" s="27" t="s">
        <v>95</v>
      </c>
      <c r="CA51" s="27"/>
      <c r="CB51" s="13"/>
      <c r="CC51" s="13"/>
      <c r="CD51" s="11" t="s">
        <v>136</v>
      </c>
      <c r="CE51" t="s">
        <v>142</v>
      </c>
      <c r="CF51" s="11" t="s">
        <v>137</v>
      </c>
      <c r="CG51" s="13"/>
      <c r="CH51" s="13"/>
      <c r="CI51" s="13"/>
      <c r="CJ51" s="13"/>
      <c r="CK51" s="11" t="s">
        <v>96</v>
      </c>
      <c r="DD51" s="13" t="s">
        <v>97</v>
      </c>
      <c r="DE51" s="13"/>
      <c r="DF51" s="13"/>
      <c r="DG51" s="13"/>
      <c r="DH51" s="13"/>
      <c r="DI51" s="13"/>
    </row>
    <row r="52" spans="1:114" x14ac:dyDescent="0.2">
      <c r="A52" s="3" t="s">
        <v>1</v>
      </c>
      <c r="B52" s="3" t="s">
        <v>4</v>
      </c>
      <c r="C52" s="3"/>
      <c r="D52" s="3"/>
      <c r="E52" s="3"/>
      <c r="F52" s="3"/>
      <c r="G52" s="3"/>
      <c r="H52" s="10"/>
      <c r="I52" s="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BG52" s="13"/>
      <c r="BH52" s="16">
        <v>0.1</v>
      </c>
      <c r="BI52" s="14">
        <v>1</v>
      </c>
      <c r="BJ52" s="14">
        <v>1</v>
      </c>
      <c r="BK52" s="14">
        <v>1</v>
      </c>
      <c r="BL52" s="14">
        <v>1</v>
      </c>
      <c r="BM52" s="14">
        <v>1</v>
      </c>
      <c r="BN52" s="14">
        <v>1</v>
      </c>
      <c r="BO52" s="14">
        <v>1</v>
      </c>
      <c r="BP52" s="14">
        <v>1</v>
      </c>
      <c r="BQ52" s="14">
        <v>1</v>
      </c>
      <c r="BR52" s="14">
        <v>1</v>
      </c>
      <c r="BS52" s="14">
        <v>1</v>
      </c>
      <c r="BT52" s="14">
        <v>1</v>
      </c>
      <c r="BU52" s="14">
        <v>5</v>
      </c>
      <c r="BV52" s="14">
        <v>1</v>
      </c>
      <c r="BW52" s="14">
        <v>1</v>
      </c>
      <c r="BX52" s="14">
        <v>1</v>
      </c>
      <c r="BY52" s="14">
        <v>1</v>
      </c>
      <c r="BZ52" s="47" cm="1">
        <f t="array" ref="BZ52:BZ57">BL68:BL73*CD52:CD57-MMULT(CK52:CP57,AJ60:AJ65)</f>
        <v>0.5</v>
      </c>
      <c r="CA52" s="47" cm="1">
        <f t="array" ref="CA52:CA57">BM68:BM73*CE52:CE57-MMULT(CK60:CP65,AO60:AO65)</f>
        <v>0.5</v>
      </c>
      <c r="CB52" s="13"/>
      <c r="CC52" s="13"/>
      <c r="CD52" s="50">
        <v>1</v>
      </c>
      <c r="CE52" s="50">
        <v>1</v>
      </c>
      <c r="CF52" s="49">
        <v>0.9</v>
      </c>
      <c r="CG52" s="13"/>
      <c r="CH52" s="13"/>
      <c r="CI52" s="13"/>
      <c r="CJ52" s="13"/>
      <c r="CK52" s="12">
        <v>1</v>
      </c>
      <c r="CL52" s="12">
        <v>0</v>
      </c>
      <c r="CM52" s="12">
        <v>0</v>
      </c>
      <c r="CN52" s="12">
        <v>0</v>
      </c>
      <c r="CO52" s="12">
        <v>0</v>
      </c>
      <c r="CP52" s="12">
        <v>0</v>
      </c>
      <c r="DC52" s="13"/>
      <c r="DD52" s="13" cm="1">
        <f t="array" ref="DD52:DI53">TRANSPOSE(_xlfn.ANCHORARRAY(BJ68)-BZ52:CA57)</f>
        <v>0.4</v>
      </c>
      <c r="DE52" s="13">
        <v>0.4</v>
      </c>
      <c r="DF52" s="13">
        <v>0.8</v>
      </c>
      <c r="DG52" s="13">
        <v>0.8</v>
      </c>
      <c r="DH52" s="13">
        <v>0.8</v>
      </c>
      <c r="DI52" s="13">
        <v>0.8</v>
      </c>
    </row>
    <row r="53" spans="1:114" x14ac:dyDescent="0.2">
      <c r="A53" s="3" t="s">
        <v>1</v>
      </c>
      <c r="B53" s="3" t="s">
        <v>5</v>
      </c>
      <c r="C53" s="3"/>
      <c r="D53" s="3"/>
      <c r="E53" s="3"/>
      <c r="F53" s="3"/>
      <c r="G53" s="3"/>
      <c r="H53" s="10"/>
      <c r="I53" s="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BG53" s="13"/>
      <c r="BH53" s="16">
        <v>0.2</v>
      </c>
      <c r="BI53" s="14">
        <v>1</v>
      </c>
      <c r="BJ53" s="14">
        <v>1</v>
      </c>
      <c r="BK53" s="14">
        <v>1</v>
      </c>
      <c r="BL53" s="14">
        <v>1</v>
      </c>
      <c r="BM53" s="14">
        <v>1</v>
      </c>
      <c r="BN53" s="14">
        <v>1</v>
      </c>
      <c r="BO53" s="14">
        <v>1</v>
      </c>
      <c r="BP53" s="14">
        <v>1</v>
      </c>
      <c r="BQ53" s="14">
        <v>1</v>
      </c>
      <c r="BR53" s="14">
        <v>0</v>
      </c>
      <c r="BS53" s="14">
        <v>1</v>
      </c>
      <c r="BT53" s="14">
        <v>1</v>
      </c>
      <c r="BU53" s="14">
        <v>5</v>
      </c>
      <c r="BV53" s="14">
        <v>1</v>
      </c>
      <c r="BW53" s="14">
        <v>1</v>
      </c>
      <c r="BX53" s="14">
        <v>1</v>
      </c>
      <c r="BY53" s="14">
        <v>1</v>
      </c>
      <c r="BZ53" s="48">
        <v>0.5</v>
      </c>
      <c r="CA53" s="48">
        <v>0.45</v>
      </c>
      <c r="CB53" s="13"/>
      <c r="CC53" s="13"/>
      <c r="CD53" s="50">
        <v>1</v>
      </c>
      <c r="CE53" s="51">
        <f>CE52*$CF$52</f>
        <v>0.9</v>
      </c>
      <c r="CG53" s="13"/>
      <c r="CH53" s="13"/>
      <c r="CI53" s="13"/>
      <c r="CJ53" s="13"/>
      <c r="CK53" s="12">
        <v>1</v>
      </c>
      <c r="CL53" s="12">
        <v>1</v>
      </c>
      <c r="CM53" s="12">
        <v>0</v>
      </c>
      <c r="CN53" s="12">
        <v>0</v>
      </c>
      <c r="CO53" s="12">
        <v>0</v>
      </c>
      <c r="CP53" s="12">
        <v>0</v>
      </c>
      <c r="CW53" s="27"/>
      <c r="CX53" s="13"/>
      <c r="CY53" s="13"/>
      <c r="CZ53" s="13"/>
      <c r="DA53" s="13"/>
      <c r="DB53" s="13"/>
      <c r="DC53" s="13"/>
      <c r="DD53" s="13">
        <v>0.49</v>
      </c>
      <c r="DE53" s="13">
        <v>0.54</v>
      </c>
      <c r="DF53" s="13">
        <v>0.99</v>
      </c>
      <c r="DG53" s="13">
        <v>0.99</v>
      </c>
      <c r="DH53" s="13">
        <v>0.99</v>
      </c>
      <c r="DI53" s="13">
        <v>0.99</v>
      </c>
    </row>
    <row r="54" spans="1:114" x14ac:dyDescent="0.2">
      <c r="A54" s="3" t="s">
        <v>1</v>
      </c>
      <c r="B54" s="3" t="s">
        <v>6</v>
      </c>
      <c r="C54" s="3"/>
      <c r="D54" s="3"/>
      <c r="E54" s="3"/>
      <c r="F54" s="3"/>
      <c r="G54" s="3"/>
      <c r="H54" s="10"/>
      <c r="I54" s="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BG54" s="13"/>
      <c r="BH54" s="16">
        <v>0.1</v>
      </c>
      <c r="BI54" s="14">
        <v>1</v>
      </c>
      <c r="BJ54" s="14">
        <v>1</v>
      </c>
      <c r="BK54" s="14">
        <v>1</v>
      </c>
      <c r="BL54" s="14">
        <v>1</v>
      </c>
      <c r="BM54" s="14">
        <v>1</v>
      </c>
      <c r="BN54" s="14">
        <v>1</v>
      </c>
      <c r="BO54" s="14">
        <v>1</v>
      </c>
      <c r="BP54" s="14">
        <v>1</v>
      </c>
      <c r="BQ54" s="14">
        <v>1</v>
      </c>
      <c r="BR54" s="14">
        <v>1</v>
      </c>
      <c r="BS54" s="14">
        <v>1</v>
      </c>
      <c r="BT54" s="14">
        <v>1</v>
      </c>
      <c r="BU54" s="14">
        <v>5</v>
      </c>
      <c r="BV54" s="14">
        <v>1</v>
      </c>
      <c r="BW54" s="14">
        <v>1</v>
      </c>
      <c r="BX54" s="14">
        <v>1</v>
      </c>
      <c r="BY54" s="14">
        <v>1</v>
      </c>
      <c r="BZ54" s="48">
        <v>9.9999999999999978E-2</v>
      </c>
      <c r="CA54" s="48">
        <v>0</v>
      </c>
      <c r="CB54" s="13"/>
      <c r="CC54" s="13"/>
      <c r="CD54" s="50">
        <v>1</v>
      </c>
      <c r="CE54" s="51">
        <f>CE53*$CF$52</f>
        <v>0.81</v>
      </c>
      <c r="CG54" s="13"/>
      <c r="CH54" s="13"/>
      <c r="CI54" s="13"/>
      <c r="CJ54" s="13"/>
      <c r="CK54" s="12">
        <v>1</v>
      </c>
      <c r="CL54" s="12">
        <v>1</v>
      </c>
      <c r="CM54" s="12">
        <v>1</v>
      </c>
      <c r="CN54" s="12">
        <v>0</v>
      </c>
      <c r="CO54" s="12">
        <v>0</v>
      </c>
      <c r="CP54" s="12">
        <v>0</v>
      </c>
      <c r="CW54" s="13"/>
      <c r="CX54" s="13"/>
      <c r="CY54" s="13"/>
      <c r="CZ54" s="13"/>
      <c r="DA54" s="13"/>
      <c r="DB54" s="13"/>
      <c r="DC54" s="13"/>
      <c r="DD54" s="13" t="s">
        <v>98</v>
      </c>
      <c r="DE54" s="13"/>
      <c r="DF54" s="13"/>
      <c r="DG54" s="13"/>
      <c r="DH54" s="13"/>
      <c r="DI54" s="13"/>
    </row>
    <row r="55" spans="1:114" x14ac:dyDescent="0.2">
      <c r="A55" s="3" t="s">
        <v>2</v>
      </c>
      <c r="B55" s="3" t="s">
        <v>4</v>
      </c>
      <c r="C55" s="3"/>
      <c r="D55" s="3"/>
      <c r="E55" s="3"/>
      <c r="F55" s="3"/>
      <c r="G55" s="3"/>
      <c r="H55" s="10"/>
      <c r="I55" s="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BG55" s="13"/>
      <c r="BH55" s="16">
        <v>0.2</v>
      </c>
      <c r="BI55" s="14">
        <v>1</v>
      </c>
      <c r="BJ55" s="14">
        <v>1</v>
      </c>
      <c r="BK55" s="14">
        <v>1</v>
      </c>
      <c r="BL55" s="14">
        <v>1</v>
      </c>
      <c r="BM55" s="14">
        <v>1</v>
      </c>
      <c r="BN55" s="14">
        <v>1</v>
      </c>
      <c r="BO55" s="14">
        <v>1</v>
      </c>
      <c r="BP55" s="14">
        <v>1</v>
      </c>
      <c r="BQ55" s="14">
        <v>1</v>
      </c>
      <c r="BR55" s="14">
        <v>1</v>
      </c>
      <c r="BS55" s="14">
        <v>1</v>
      </c>
      <c r="BT55" s="14">
        <v>1</v>
      </c>
      <c r="BU55" s="14">
        <v>5</v>
      </c>
      <c r="BV55" s="14">
        <v>1</v>
      </c>
      <c r="BW55" s="14">
        <v>1</v>
      </c>
      <c r="BX55" s="14">
        <v>1</v>
      </c>
      <c r="BY55" s="14">
        <v>1</v>
      </c>
      <c r="BZ55" s="48">
        <v>9.9999999999999978E-2</v>
      </c>
      <c r="CA55" s="48">
        <v>0</v>
      </c>
      <c r="CB55" s="13"/>
      <c r="CC55" s="13"/>
      <c r="CD55" s="50">
        <v>1</v>
      </c>
      <c r="CE55" s="51">
        <f>CE54*$CF$52</f>
        <v>0.72900000000000009</v>
      </c>
      <c r="CG55" s="13"/>
      <c r="CH55" s="13"/>
      <c r="CI55" s="13"/>
      <c r="CJ55" s="13"/>
      <c r="CK55" s="12">
        <v>1</v>
      </c>
      <c r="CL55" s="12">
        <v>1</v>
      </c>
      <c r="CM55" s="12">
        <v>1</v>
      </c>
      <c r="CN55" s="12">
        <v>1</v>
      </c>
      <c r="CO55" s="12">
        <v>0</v>
      </c>
      <c r="CP55" s="12">
        <v>0</v>
      </c>
      <c r="CW55" s="13"/>
      <c r="CX55" s="13"/>
      <c r="CY55" s="13"/>
      <c r="CZ55" s="13"/>
      <c r="DA55" s="13"/>
      <c r="DB55" s="13"/>
      <c r="DD55" s="13" cm="1">
        <f t="array" ref="DD55:DI56">TRANSPOSE(BZ52:CA57-_xlfn.ANCHORARRAY(BH68))</f>
        <v>0.4</v>
      </c>
      <c r="DE55" s="13">
        <v>0.4</v>
      </c>
      <c r="DF55" s="13">
        <v>-2.7755575615628914E-17</v>
      </c>
      <c r="DG55" s="13">
        <v>-2.7755575615628914E-17</v>
      </c>
      <c r="DH55" s="13">
        <v>-2.7755575615628914E-17</v>
      </c>
      <c r="DI55" s="13">
        <v>-2.7755575615628914E-17</v>
      </c>
    </row>
    <row r="56" spans="1:114" x14ac:dyDescent="0.2">
      <c r="A56" s="3" t="s">
        <v>2</v>
      </c>
      <c r="B56" s="3" t="s">
        <v>5</v>
      </c>
      <c r="C56" s="3"/>
      <c r="D56" s="3"/>
      <c r="E56" s="3"/>
      <c r="F56" s="3"/>
      <c r="G56" s="3"/>
      <c r="H56" s="10"/>
      <c r="I56" s="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BG56" s="13"/>
      <c r="BH56" s="16">
        <v>0.3</v>
      </c>
      <c r="BI56" s="14">
        <v>1</v>
      </c>
      <c r="BJ56" s="14">
        <v>1</v>
      </c>
      <c r="BK56" s="14">
        <v>1</v>
      </c>
      <c r="BL56" s="14">
        <v>1</v>
      </c>
      <c r="BM56" s="14">
        <v>1</v>
      </c>
      <c r="BN56" s="14">
        <v>1</v>
      </c>
      <c r="BO56" s="14">
        <v>1</v>
      </c>
      <c r="BP56" s="14">
        <v>1</v>
      </c>
      <c r="BQ56" s="14">
        <v>1</v>
      </c>
      <c r="BR56" s="14">
        <v>0</v>
      </c>
      <c r="BS56" s="14">
        <v>1</v>
      </c>
      <c r="BT56" s="14">
        <v>1</v>
      </c>
      <c r="BU56" s="14">
        <v>5</v>
      </c>
      <c r="BV56" s="14">
        <v>1</v>
      </c>
      <c r="BW56" s="14">
        <v>1</v>
      </c>
      <c r="BX56" s="14">
        <v>1</v>
      </c>
      <c r="BY56" s="14">
        <v>1</v>
      </c>
      <c r="BZ56" s="48">
        <v>9.9999999999999978E-2</v>
      </c>
      <c r="CA56" s="48">
        <v>0</v>
      </c>
      <c r="CB56" s="13"/>
      <c r="CC56" s="13"/>
      <c r="CD56" s="50">
        <v>1</v>
      </c>
      <c r="CE56" s="51">
        <f>CE55*$CF$52</f>
        <v>0.65610000000000013</v>
      </c>
      <c r="CG56" s="13"/>
      <c r="CH56" s="13"/>
      <c r="CI56" s="13"/>
      <c r="CJ56" s="13"/>
      <c r="CK56" s="12">
        <v>1</v>
      </c>
      <c r="CL56" s="12">
        <v>1</v>
      </c>
      <c r="CM56" s="12">
        <v>1</v>
      </c>
      <c r="CN56" s="12">
        <v>1</v>
      </c>
      <c r="CO56" s="12">
        <v>1</v>
      </c>
      <c r="CP56" s="12">
        <v>0</v>
      </c>
      <c r="CW56" s="13"/>
      <c r="CX56" s="13"/>
      <c r="CY56" s="13"/>
      <c r="CZ56" s="13"/>
      <c r="DA56" s="13"/>
      <c r="DB56" s="13"/>
      <c r="DD56" s="13">
        <v>0.5</v>
      </c>
      <c r="DE56" s="13">
        <v>0.45</v>
      </c>
      <c r="DF56" s="13">
        <v>0</v>
      </c>
      <c r="DG56" s="13">
        <v>0</v>
      </c>
      <c r="DH56" s="13">
        <v>0</v>
      </c>
      <c r="DI56" s="13">
        <v>0</v>
      </c>
    </row>
    <row r="57" spans="1:114" x14ac:dyDescent="0.2">
      <c r="A57" s="3" t="s">
        <v>2</v>
      </c>
      <c r="B57" s="3" t="s">
        <v>6</v>
      </c>
      <c r="C57" s="3"/>
      <c r="D57" s="3"/>
      <c r="E57" s="3"/>
      <c r="F57" s="3"/>
      <c r="G57" s="3"/>
      <c r="H57" s="10"/>
      <c r="I57" s="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BG57" s="13"/>
      <c r="BH57" s="16">
        <v>0.2</v>
      </c>
      <c r="BI57" s="14">
        <v>1</v>
      </c>
      <c r="BJ57" s="14">
        <v>1</v>
      </c>
      <c r="BK57" s="14">
        <v>1</v>
      </c>
      <c r="BL57" s="14">
        <v>1</v>
      </c>
      <c r="BM57" s="14">
        <v>1</v>
      </c>
      <c r="BN57" s="14">
        <v>1</v>
      </c>
      <c r="BO57" s="14">
        <v>1</v>
      </c>
      <c r="BP57" s="14">
        <v>1</v>
      </c>
      <c r="BQ57" s="14">
        <v>1</v>
      </c>
      <c r="BR57" s="14">
        <v>1</v>
      </c>
      <c r="BS57" s="14">
        <v>1</v>
      </c>
      <c r="BT57" s="14">
        <v>1</v>
      </c>
      <c r="BU57" s="14">
        <v>5</v>
      </c>
      <c r="BV57" s="14">
        <v>1</v>
      </c>
      <c r="BW57" s="14">
        <v>1</v>
      </c>
      <c r="BX57" s="14">
        <v>1</v>
      </c>
      <c r="BY57" s="14">
        <v>1</v>
      </c>
      <c r="BZ57" s="48">
        <v>9.9999999999999978E-2</v>
      </c>
      <c r="CA57" s="48">
        <v>0</v>
      </c>
      <c r="CB57" s="13"/>
      <c r="CC57" s="13"/>
      <c r="CD57" s="50">
        <v>1</v>
      </c>
      <c r="CE57" s="51">
        <f>CE56*$CF$52</f>
        <v>0.59049000000000018</v>
      </c>
      <c r="CG57" s="13"/>
      <c r="CH57" s="13"/>
      <c r="CI57" s="13"/>
      <c r="CJ57" s="13"/>
      <c r="CK57" s="12">
        <v>1</v>
      </c>
      <c r="CL57" s="12">
        <v>1</v>
      </c>
      <c r="CM57" s="12">
        <v>1</v>
      </c>
      <c r="CN57" s="12">
        <v>1</v>
      </c>
      <c r="CO57" s="12">
        <v>1</v>
      </c>
      <c r="CP57" s="12">
        <v>1</v>
      </c>
      <c r="CW57" s="13"/>
      <c r="CX57" s="13"/>
      <c r="CY57" s="13"/>
      <c r="CZ57" s="13"/>
      <c r="DA57" s="13"/>
      <c r="DB57" s="13"/>
      <c r="DD57" s="13" t="s">
        <v>99</v>
      </c>
      <c r="DE57" s="13"/>
      <c r="DF57" s="13"/>
      <c r="DG57" s="13"/>
      <c r="DH57" s="13"/>
      <c r="DI57" s="13"/>
    </row>
    <row r="58" spans="1:114" x14ac:dyDescent="0.2">
      <c r="A58" s="3" t="s">
        <v>218</v>
      </c>
      <c r="B58" s="3" t="s">
        <v>219</v>
      </c>
      <c r="C58" s="3"/>
      <c r="D58" s="3"/>
      <c r="E58" s="3"/>
      <c r="F58" s="3"/>
      <c r="G58" s="3"/>
      <c r="H58" s="10"/>
      <c r="I58" s="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BG58" s="13"/>
      <c r="BH58" s="16">
        <v>0</v>
      </c>
      <c r="BI58" s="14">
        <v>1</v>
      </c>
      <c r="BJ58" s="14">
        <v>1</v>
      </c>
      <c r="BK58" s="14">
        <v>1</v>
      </c>
      <c r="BL58" s="14">
        <v>1</v>
      </c>
      <c r="BM58" s="14">
        <v>1</v>
      </c>
      <c r="BN58" s="14">
        <v>1</v>
      </c>
      <c r="BO58" s="14">
        <v>1</v>
      </c>
      <c r="BP58" s="14">
        <v>1</v>
      </c>
      <c r="BQ58" s="14">
        <v>1</v>
      </c>
      <c r="BR58" s="14">
        <v>0</v>
      </c>
      <c r="BS58" s="14">
        <v>0</v>
      </c>
      <c r="BT58" s="14">
        <v>0</v>
      </c>
      <c r="BU58" s="14">
        <v>0</v>
      </c>
      <c r="BV58" s="14">
        <v>0</v>
      </c>
      <c r="BW58" s="14">
        <v>0</v>
      </c>
      <c r="BX58" s="14">
        <v>0</v>
      </c>
      <c r="BY58" s="14">
        <v>0</v>
      </c>
      <c r="CW58" s="13"/>
      <c r="CX58" s="13"/>
      <c r="CY58" s="13"/>
      <c r="CZ58" s="13"/>
      <c r="DA58" s="13"/>
      <c r="DB58" s="13"/>
      <c r="DD58" s="13" cm="1">
        <f t="array" ref="DD58:DJ58">TRANSPOSE(BN68:BN74-AJ60:AJ66)</f>
        <v>0.6</v>
      </c>
      <c r="DE58" s="13">
        <v>0.6</v>
      </c>
      <c r="DF58" s="13">
        <v>0.19999999999999996</v>
      </c>
      <c r="DG58" s="13">
        <v>0.6</v>
      </c>
      <c r="DH58" s="13">
        <v>0.6</v>
      </c>
      <c r="DI58" s="13">
        <v>0.6</v>
      </c>
      <c r="DJ58">
        <v>0</v>
      </c>
    </row>
    <row r="59" spans="1:114" x14ac:dyDescent="0.2">
      <c r="A59" s="3"/>
      <c r="B59" s="3"/>
      <c r="C59" s="3"/>
      <c r="D59" s="3"/>
      <c r="E59" s="3"/>
      <c r="F59" s="3"/>
      <c r="G59" s="3"/>
      <c r="H59" s="10"/>
      <c r="I59" s="3"/>
      <c r="J59" s="54" t="s">
        <v>222</v>
      </c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27" t="s">
        <v>101</v>
      </c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27" t="s">
        <v>78</v>
      </c>
      <c r="BI59" t="s">
        <v>142</v>
      </c>
      <c r="BJ59" s="27" t="s">
        <v>79</v>
      </c>
      <c r="BK59" t="s">
        <v>142</v>
      </c>
      <c r="BL59" s="27" t="s">
        <v>80</v>
      </c>
      <c r="BM59" t="s">
        <v>142</v>
      </c>
      <c r="BN59" s="27" t="s">
        <v>81</v>
      </c>
      <c r="BO59" s="54" t="s">
        <v>142</v>
      </c>
      <c r="BP59" s="52" t="s">
        <v>82</v>
      </c>
      <c r="BQ59" s="54" t="s">
        <v>142</v>
      </c>
      <c r="BR59" s="54"/>
      <c r="BT59" s="54" t="s">
        <v>199</v>
      </c>
      <c r="BU59" s="54" t="s">
        <v>200</v>
      </c>
      <c r="BV59" s="54" t="s">
        <v>201</v>
      </c>
      <c r="BZ59" s="13"/>
      <c r="CA59" s="27" t="s">
        <v>205</v>
      </c>
      <c r="CB59" s="13"/>
      <c r="CC59" s="13"/>
      <c r="CD59" s="13"/>
      <c r="CE59" s="13"/>
      <c r="CF59" s="13"/>
      <c r="CG59" s="13"/>
      <c r="CH59" s="13"/>
      <c r="CI59" s="13"/>
      <c r="CJ59" s="13"/>
      <c r="CK59" s="11" t="s">
        <v>135</v>
      </c>
      <c r="CW59" s="13"/>
      <c r="CX59" s="13"/>
      <c r="CY59" s="13"/>
      <c r="CZ59" s="13"/>
      <c r="DA59" s="13"/>
      <c r="DB59" s="13"/>
      <c r="DD59" s="13" cm="1">
        <f t="array" ref="DD59:DJ59">TRANSPOSE(BO68:BO74-AO60:AO66)</f>
        <v>0.8</v>
      </c>
      <c r="DE59" s="13">
        <v>0.8</v>
      </c>
      <c r="DF59" s="13">
        <v>0.39500000000000002</v>
      </c>
      <c r="DG59" s="13">
        <v>0.8</v>
      </c>
      <c r="DH59" s="13">
        <v>0.8</v>
      </c>
      <c r="DI59" s="13">
        <v>0.8</v>
      </c>
      <c r="DJ59">
        <v>0</v>
      </c>
    </row>
    <row r="60" spans="1:114" x14ac:dyDescent="0.2">
      <c r="A60" s="3" t="s">
        <v>1</v>
      </c>
      <c r="B60" s="3" t="s">
        <v>4</v>
      </c>
      <c r="C60" s="3"/>
      <c r="D60" s="3"/>
      <c r="E60" s="3"/>
      <c r="F60" s="3"/>
      <c r="G60" s="3" t="s">
        <v>102</v>
      </c>
      <c r="H60" s="10"/>
      <c r="I60" s="3"/>
      <c r="J60" s="13" cm="1">
        <f t="array" ref="J60:AE66">MMULT(AG60:BF66,J21:AE46)</f>
        <v>0.3</v>
      </c>
      <c r="K60" s="13">
        <v>15.061838</v>
      </c>
      <c r="L60" s="13">
        <v>0</v>
      </c>
      <c r="M60" s="13">
        <v>0</v>
      </c>
      <c r="N60" s="13">
        <v>7</v>
      </c>
      <c r="O60" s="13">
        <v>0</v>
      </c>
      <c r="P60" s="13">
        <v>0</v>
      </c>
      <c r="Q60" s="13">
        <v>0</v>
      </c>
      <c r="R60" s="13">
        <v>5</v>
      </c>
      <c r="S60" s="13">
        <v>0</v>
      </c>
      <c r="T60" s="13">
        <v>0</v>
      </c>
      <c r="U60" s="13">
        <v>0</v>
      </c>
      <c r="V60" s="13">
        <v>0.5</v>
      </c>
      <c r="W60" s="13">
        <v>0.75</v>
      </c>
      <c r="X60" s="13">
        <v>1.8618380000000001</v>
      </c>
      <c r="Y60" s="13">
        <v>0</v>
      </c>
      <c r="Z60" s="13">
        <v>14.885474</v>
      </c>
      <c r="AA60" s="13">
        <v>99.236492999999996</v>
      </c>
      <c r="AB60" s="13">
        <v>0.76350667000000005</v>
      </c>
      <c r="AC60" s="13">
        <v>0</v>
      </c>
      <c r="AD60" s="13">
        <v>0</v>
      </c>
      <c r="AE60" s="13">
        <v>1.3743119999999999E-2</v>
      </c>
      <c r="AG60" s="25">
        <v>0.3</v>
      </c>
      <c r="AH60" s="25">
        <v>15.061838</v>
      </c>
      <c r="AI60" s="25">
        <v>0</v>
      </c>
      <c r="AJ60" s="25">
        <v>0</v>
      </c>
      <c r="AK60" s="25">
        <v>7</v>
      </c>
      <c r="AL60" s="25">
        <v>0</v>
      </c>
      <c r="AM60" s="25">
        <v>0</v>
      </c>
      <c r="AN60" s="25">
        <v>0</v>
      </c>
      <c r="AO60" s="25">
        <v>0</v>
      </c>
      <c r="AP60" s="25">
        <v>5</v>
      </c>
      <c r="AQ60" s="25">
        <v>0</v>
      </c>
      <c r="AR60" s="25">
        <v>0</v>
      </c>
      <c r="AS60" s="25">
        <v>0</v>
      </c>
      <c r="AT60" s="25">
        <v>0.5</v>
      </c>
      <c r="AU60" s="25">
        <v>0.75</v>
      </c>
      <c r="AV60" s="25">
        <v>1.8618380000000001</v>
      </c>
      <c r="AW60" s="25">
        <v>0</v>
      </c>
      <c r="AX60" s="25">
        <v>0</v>
      </c>
      <c r="AY60" s="25">
        <v>14.885474</v>
      </c>
      <c r="AZ60" s="25">
        <v>99.236492999999996</v>
      </c>
      <c r="BA60" s="25">
        <v>0</v>
      </c>
      <c r="BB60" s="25">
        <v>0.76350667000000005</v>
      </c>
      <c r="BC60" s="25">
        <v>0</v>
      </c>
      <c r="BD60" s="25">
        <v>0</v>
      </c>
      <c r="BE60" s="25">
        <v>0</v>
      </c>
      <c r="BF60" s="25">
        <v>1.3743119999999999E-2</v>
      </c>
      <c r="BG60" s="13"/>
      <c r="BH60" s="14">
        <v>0.1</v>
      </c>
      <c r="BI60" s="14">
        <v>0</v>
      </c>
      <c r="BJ60" s="14">
        <v>0.9</v>
      </c>
      <c r="BK60" s="14">
        <v>0.99</v>
      </c>
      <c r="BL60" s="14">
        <v>0.5</v>
      </c>
      <c r="BM60" s="14">
        <v>0.5</v>
      </c>
      <c r="BN60" s="14">
        <v>0.6</v>
      </c>
      <c r="BO60" s="14">
        <v>0.8</v>
      </c>
      <c r="BP60" s="53">
        <v>-0.6</v>
      </c>
      <c r="BQ60" s="53">
        <v>-0.8</v>
      </c>
      <c r="BT60" s="53">
        <v>0.1</v>
      </c>
      <c r="BU60" s="53">
        <v>0.9</v>
      </c>
      <c r="BV60" s="53">
        <v>0.5</v>
      </c>
      <c r="BZ60" s="13"/>
      <c r="CA60" s="47" cm="1">
        <f t="array" ref="CA60:CA65">BV68:BV73-MMULT(CK52:CP57,MMULT(AG60:BF65,CO21:CO46))</f>
        <v>36.976364000000004</v>
      </c>
      <c r="CB60" s="13"/>
      <c r="CC60" s="13"/>
      <c r="CD60" s="13"/>
      <c r="CE60" s="13"/>
      <c r="CF60" s="13"/>
      <c r="CG60" s="13"/>
      <c r="CH60" s="13"/>
      <c r="CI60" s="13"/>
      <c r="CJ60" s="13"/>
      <c r="CK60" s="12">
        <v>1</v>
      </c>
      <c r="CL60" s="12">
        <v>0</v>
      </c>
      <c r="CM60" s="12">
        <v>0</v>
      </c>
      <c r="CN60" s="12">
        <v>0</v>
      </c>
      <c r="CO60" s="12">
        <v>0</v>
      </c>
      <c r="CP60" s="12">
        <v>0</v>
      </c>
      <c r="CW60" s="13"/>
      <c r="CX60" s="13"/>
      <c r="CY60" s="13"/>
      <c r="CZ60" s="13"/>
      <c r="DA60" s="13"/>
      <c r="DB60" s="13"/>
      <c r="DC60" s="13"/>
      <c r="DD60" s="13" t="s">
        <v>100</v>
      </c>
      <c r="DE60" s="13"/>
      <c r="DF60" s="13"/>
      <c r="DG60" s="13"/>
      <c r="DH60" s="13"/>
      <c r="DI60" s="13"/>
    </row>
    <row r="61" spans="1:114" x14ac:dyDescent="0.2">
      <c r="A61" s="3" t="s">
        <v>1</v>
      </c>
      <c r="B61" s="3" t="s">
        <v>5</v>
      </c>
      <c r="C61" s="3"/>
      <c r="D61" s="3"/>
      <c r="E61" s="3"/>
      <c r="F61" s="3"/>
      <c r="G61" s="3"/>
      <c r="H61" s="10"/>
      <c r="I61" s="3"/>
      <c r="J61" s="13">
        <v>0.6</v>
      </c>
      <c r="K61" s="13">
        <v>9.6999999999999993</v>
      </c>
      <c r="L61" s="13">
        <v>0</v>
      </c>
      <c r="M61" s="13">
        <v>0</v>
      </c>
      <c r="N61" s="13">
        <v>4.5999999999999996</v>
      </c>
      <c r="O61" s="13">
        <v>0</v>
      </c>
      <c r="P61" s="13">
        <v>0</v>
      </c>
      <c r="Q61" s="13">
        <v>0</v>
      </c>
      <c r="R61" s="13">
        <v>3</v>
      </c>
      <c r="S61" s="13">
        <v>0</v>
      </c>
      <c r="T61" s="13">
        <v>0</v>
      </c>
      <c r="U61" s="13">
        <v>0</v>
      </c>
      <c r="V61" s="13">
        <v>1</v>
      </c>
      <c r="W61" s="13">
        <v>1.5</v>
      </c>
      <c r="X61" s="13">
        <v>0</v>
      </c>
      <c r="Y61" s="13">
        <v>0</v>
      </c>
      <c r="Z61" s="13">
        <v>0</v>
      </c>
      <c r="AA61" s="13">
        <v>0</v>
      </c>
      <c r="AB61" s="13">
        <v>0</v>
      </c>
      <c r="AC61" s="13">
        <v>0</v>
      </c>
      <c r="AD61" s="13">
        <v>0</v>
      </c>
      <c r="AE61" s="13">
        <v>0</v>
      </c>
      <c r="AG61" s="25">
        <v>0.6</v>
      </c>
      <c r="AH61" s="25">
        <v>9.6999999999999993</v>
      </c>
      <c r="AI61" s="25">
        <v>0</v>
      </c>
      <c r="AJ61" s="25">
        <v>0</v>
      </c>
      <c r="AK61" s="25">
        <v>4.5999999999999996</v>
      </c>
      <c r="AL61" s="25">
        <v>0</v>
      </c>
      <c r="AM61" s="25">
        <v>0</v>
      </c>
      <c r="AN61" s="25">
        <v>0</v>
      </c>
      <c r="AO61" s="25">
        <v>0</v>
      </c>
      <c r="AP61" s="25">
        <v>3</v>
      </c>
      <c r="AQ61" s="25">
        <v>0</v>
      </c>
      <c r="AR61" s="25">
        <v>0</v>
      </c>
      <c r="AS61" s="25">
        <v>0</v>
      </c>
      <c r="AT61" s="25">
        <v>1</v>
      </c>
      <c r="AU61" s="25">
        <v>1.5</v>
      </c>
      <c r="AV61" s="25">
        <v>0</v>
      </c>
      <c r="AW61" s="25">
        <v>0</v>
      </c>
      <c r="AX61" s="25">
        <v>0</v>
      </c>
      <c r="AY61" s="25">
        <v>0</v>
      </c>
      <c r="AZ61" s="25">
        <v>0</v>
      </c>
      <c r="BA61" s="25">
        <v>0</v>
      </c>
      <c r="BB61" s="25">
        <v>0</v>
      </c>
      <c r="BC61" s="25">
        <v>0</v>
      </c>
      <c r="BD61" s="25">
        <v>0</v>
      </c>
      <c r="BE61" s="25">
        <v>0</v>
      </c>
      <c r="BF61" s="25">
        <v>0</v>
      </c>
      <c r="BG61" s="13"/>
      <c r="BH61" s="14">
        <v>0.1</v>
      </c>
      <c r="BI61" s="14">
        <v>0</v>
      </c>
      <c r="BJ61" s="14">
        <v>0.9</v>
      </c>
      <c r="BK61" s="14">
        <v>0.99</v>
      </c>
      <c r="BL61" s="14">
        <v>0.5</v>
      </c>
      <c r="BM61" s="14">
        <v>0.5</v>
      </c>
      <c r="BN61" s="14">
        <v>0.6</v>
      </c>
      <c r="BO61" s="14">
        <v>0.8</v>
      </c>
      <c r="BP61" s="53">
        <v>-0.6</v>
      </c>
      <c r="BQ61" s="53">
        <v>-0.8</v>
      </c>
      <c r="BT61" s="53">
        <v>0.1</v>
      </c>
      <c r="BU61" s="53">
        <v>0.9</v>
      </c>
      <c r="BV61" s="53">
        <v>0.5</v>
      </c>
      <c r="BZ61" s="13"/>
      <c r="CA61" s="48">
        <v>36.976364000000004</v>
      </c>
      <c r="CB61" s="13"/>
      <c r="CC61" s="13"/>
      <c r="CD61" s="13"/>
      <c r="CE61" s="13"/>
      <c r="CF61" s="13"/>
      <c r="CG61" s="13"/>
      <c r="CH61" s="13"/>
      <c r="CI61" s="13"/>
      <c r="CJ61" s="13"/>
      <c r="CK61" s="12">
        <f>CK60*$CF$52</f>
        <v>0.9</v>
      </c>
      <c r="CL61" s="12">
        <v>1</v>
      </c>
      <c r="CM61" s="12">
        <v>0</v>
      </c>
      <c r="CN61" s="12">
        <v>0</v>
      </c>
      <c r="CO61" s="12">
        <v>0</v>
      </c>
      <c r="CP61" s="12">
        <v>0</v>
      </c>
      <c r="CW61" s="13"/>
      <c r="CX61" s="13"/>
      <c r="CY61" s="13"/>
      <c r="CZ61" s="13"/>
      <c r="DA61" s="13"/>
      <c r="DB61" s="13"/>
      <c r="DC61" s="13"/>
      <c r="DD61" s="13" cm="1">
        <f t="array" ref="DD61:DJ61">TRANSPOSE(-BP68:BP74+AJ60:AJ66)</f>
        <v>0.6</v>
      </c>
      <c r="DE61" s="13">
        <v>0.6</v>
      </c>
      <c r="DF61" s="13">
        <v>1</v>
      </c>
      <c r="DG61" s="13">
        <v>0.6</v>
      </c>
      <c r="DH61" s="13">
        <v>0.6</v>
      </c>
      <c r="DI61" s="13">
        <v>0.6</v>
      </c>
      <c r="DJ61">
        <v>0.6</v>
      </c>
    </row>
    <row r="62" spans="1:114" x14ac:dyDescent="0.2">
      <c r="A62" s="3" t="s">
        <v>1</v>
      </c>
      <c r="B62" s="3" t="s">
        <v>6</v>
      </c>
      <c r="C62" s="3"/>
      <c r="D62" s="3"/>
      <c r="E62" s="3"/>
      <c r="F62" s="3"/>
      <c r="G62" s="3"/>
      <c r="H62" s="10"/>
      <c r="I62" s="3"/>
      <c r="J62" s="13">
        <v>0.3</v>
      </c>
      <c r="K62" s="13">
        <v>15.061838</v>
      </c>
      <c r="L62" s="13">
        <v>0</v>
      </c>
      <c r="M62" s="13">
        <v>0.4</v>
      </c>
      <c r="N62" s="13">
        <v>7</v>
      </c>
      <c r="O62" s="13">
        <v>0</v>
      </c>
      <c r="P62" s="13">
        <v>0.59540499999999996</v>
      </c>
      <c r="Q62" s="13">
        <v>0.40500000000000003</v>
      </c>
      <c r="R62" s="13">
        <v>5</v>
      </c>
      <c r="S62" s="13">
        <v>0</v>
      </c>
      <c r="T62" s="13">
        <v>0</v>
      </c>
      <c r="U62" s="13">
        <v>0</v>
      </c>
      <c r="V62" s="13">
        <v>2</v>
      </c>
      <c r="W62" s="13">
        <v>3.6615611000000001</v>
      </c>
      <c r="X62" s="13">
        <v>2.2617980000000002</v>
      </c>
      <c r="Y62" s="13">
        <v>0</v>
      </c>
      <c r="Z62" s="13">
        <v>0</v>
      </c>
      <c r="AA62" s="13">
        <v>0</v>
      </c>
      <c r="AB62" s="13">
        <v>100</v>
      </c>
      <c r="AC62" s="13">
        <v>0</v>
      </c>
      <c r="AD62" s="13">
        <v>0</v>
      </c>
      <c r="AE62" s="13">
        <v>1.8</v>
      </c>
      <c r="AG62" s="25">
        <v>0.3</v>
      </c>
      <c r="AH62" s="25">
        <v>15.061838</v>
      </c>
      <c r="AI62" s="25">
        <v>0</v>
      </c>
      <c r="AJ62" s="25">
        <v>0.4</v>
      </c>
      <c r="AK62" s="25">
        <v>7</v>
      </c>
      <c r="AL62" s="25">
        <v>0</v>
      </c>
      <c r="AM62" s="25">
        <v>0</v>
      </c>
      <c r="AN62" s="25">
        <v>0.59540499999999996</v>
      </c>
      <c r="AO62" s="25">
        <v>0.40500000000000003</v>
      </c>
      <c r="AP62" s="25">
        <v>5</v>
      </c>
      <c r="AQ62" s="25">
        <v>0</v>
      </c>
      <c r="AR62" s="25">
        <v>0</v>
      </c>
      <c r="AS62" s="25">
        <v>0</v>
      </c>
      <c r="AT62" s="25">
        <v>2</v>
      </c>
      <c r="AU62" s="25">
        <v>3.6615611000000001</v>
      </c>
      <c r="AV62" s="25">
        <v>2.2617980000000002</v>
      </c>
      <c r="AW62" s="25">
        <v>0</v>
      </c>
      <c r="AX62" s="25">
        <v>0</v>
      </c>
      <c r="AY62" s="25">
        <v>0</v>
      </c>
      <c r="AZ62" s="25">
        <v>0</v>
      </c>
      <c r="BA62" s="25">
        <v>0</v>
      </c>
      <c r="BB62" s="25">
        <v>100</v>
      </c>
      <c r="BC62" s="25">
        <v>0</v>
      </c>
      <c r="BD62" s="25">
        <v>0</v>
      </c>
      <c r="BE62" s="25">
        <v>0</v>
      </c>
      <c r="BF62" s="25">
        <v>1.8</v>
      </c>
      <c r="BG62" s="13"/>
      <c r="BH62" s="14">
        <v>0.1</v>
      </c>
      <c r="BI62" s="14">
        <v>0</v>
      </c>
      <c r="BJ62" s="14">
        <v>0.9</v>
      </c>
      <c r="BK62" s="14">
        <v>0.99</v>
      </c>
      <c r="BL62" s="14">
        <v>0.5</v>
      </c>
      <c r="BM62" s="14">
        <v>0.5</v>
      </c>
      <c r="BN62" s="14">
        <v>0.6</v>
      </c>
      <c r="BO62" s="14">
        <v>0.8</v>
      </c>
      <c r="BP62" s="53">
        <v>-0.6</v>
      </c>
      <c r="BQ62" s="53">
        <v>-0.8</v>
      </c>
      <c r="BT62" s="53">
        <v>0.1</v>
      </c>
      <c r="BU62" s="53">
        <v>0.9</v>
      </c>
      <c r="BV62" s="53">
        <v>0.5</v>
      </c>
      <c r="BZ62" s="13"/>
      <c r="CA62" s="48">
        <v>39.238162000000003</v>
      </c>
      <c r="CB62" s="13"/>
      <c r="CC62" s="13"/>
      <c r="CD62" s="13"/>
      <c r="CE62" s="13"/>
      <c r="CF62" s="13"/>
      <c r="CG62" s="13"/>
      <c r="CH62" s="13"/>
      <c r="CI62" s="13"/>
      <c r="CJ62" s="13"/>
      <c r="CK62" s="12">
        <f>CK61*$CF$52</f>
        <v>0.81</v>
      </c>
      <c r="CL62" s="12">
        <f>CL61*$CF$52</f>
        <v>0.9</v>
      </c>
      <c r="CM62" s="12">
        <v>1</v>
      </c>
      <c r="CN62" s="12">
        <v>0</v>
      </c>
      <c r="CO62" s="12">
        <v>0</v>
      </c>
      <c r="CP62" s="12">
        <v>0</v>
      </c>
      <c r="DC62" s="13"/>
      <c r="DD62" s="13" cm="1">
        <f t="array" ref="DD62:DJ62">TRANSPOSE(-BQ68:BQ74+AO60:AO66)</f>
        <v>0.8</v>
      </c>
      <c r="DE62" s="13">
        <v>0.8</v>
      </c>
      <c r="DF62" s="13">
        <v>1.2050000000000001</v>
      </c>
      <c r="DG62" s="13">
        <v>0.8</v>
      </c>
      <c r="DH62" s="13">
        <v>0.8</v>
      </c>
      <c r="DI62" s="13">
        <v>0.8</v>
      </c>
      <c r="DJ62">
        <v>0.8</v>
      </c>
    </row>
    <row r="63" spans="1:114" x14ac:dyDescent="0.2">
      <c r="A63" s="3" t="s">
        <v>2</v>
      </c>
      <c r="B63" s="3" t="s">
        <v>4</v>
      </c>
      <c r="C63" s="3"/>
      <c r="D63" s="3"/>
      <c r="E63" s="3"/>
      <c r="F63" s="3"/>
      <c r="G63" s="3"/>
      <c r="H63" s="10"/>
      <c r="I63" s="3"/>
      <c r="J63" s="13">
        <v>0.6</v>
      </c>
      <c r="K63" s="13">
        <v>15.061838</v>
      </c>
      <c r="L63" s="13">
        <v>0</v>
      </c>
      <c r="M63" s="13">
        <v>0</v>
      </c>
      <c r="N63" s="13">
        <v>1</v>
      </c>
      <c r="O63" s="13">
        <v>1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0.5</v>
      </c>
      <c r="W63" s="13">
        <v>0.75</v>
      </c>
      <c r="X63" s="13">
        <v>4.761838</v>
      </c>
      <c r="Y63" s="13">
        <v>0</v>
      </c>
      <c r="Z63" s="13">
        <v>17</v>
      </c>
      <c r="AA63" s="13">
        <v>0</v>
      </c>
      <c r="AB63" s="13">
        <v>10</v>
      </c>
      <c r="AC63" s="13">
        <v>100</v>
      </c>
      <c r="AD63" s="13">
        <v>0</v>
      </c>
      <c r="AE63" s="13">
        <v>0.18</v>
      </c>
      <c r="AG63" s="25">
        <v>0.6</v>
      </c>
      <c r="AH63" s="25">
        <v>15.061838</v>
      </c>
      <c r="AI63" s="25">
        <v>0</v>
      </c>
      <c r="AJ63" s="25">
        <v>0</v>
      </c>
      <c r="AK63" s="25">
        <v>0</v>
      </c>
      <c r="AL63" s="25">
        <v>1</v>
      </c>
      <c r="AM63" s="25">
        <v>1</v>
      </c>
      <c r="AN63" s="25">
        <v>0</v>
      </c>
      <c r="AO63" s="25">
        <v>0</v>
      </c>
      <c r="AP63" s="25">
        <v>0</v>
      </c>
      <c r="AQ63" s="25">
        <v>0</v>
      </c>
      <c r="AR63" s="25">
        <v>0</v>
      </c>
      <c r="AS63" s="25">
        <v>0</v>
      </c>
      <c r="AT63" s="25">
        <v>0.5</v>
      </c>
      <c r="AU63" s="25">
        <v>0.75</v>
      </c>
      <c r="AV63" s="25">
        <v>4.761838</v>
      </c>
      <c r="AW63" s="25">
        <v>0</v>
      </c>
      <c r="AX63" s="25">
        <v>0</v>
      </c>
      <c r="AY63" s="25">
        <v>17</v>
      </c>
      <c r="AZ63" s="25">
        <v>0</v>
      </c>
      <c r="BA63" s="25">
        <v>0</v>
      </c>
      <c r="BB63" s="25">
        <v>10</v>
      </c>
      <c r="BC63" s="25">
        <v>100</v>
      </c>
      <c r="BD63" s="25">
        <v>0</v>
      </c>
      <c r="BE63" s="25">
        <v>0</v>
      </c>
      <c r="BF63" s="25">
        <v>0.18</v>
      </c>
      <c r="BG63" s="13"/>
      <c r="BH63" s="14">
        <v>0.1</v>
      </c>
      <c r="BI63" s="14">
        <v>0</v>
      </c>
      <c r="BJ63" s="14">
        <v>0.9</v>
      </c>
      <c r="BK63" s="14">
        <v>0.99</v>
      </c>
      <c r="BL63" s="14">
        <v>0.5</v>
      </c>
      <c r="BM63" s="14">
        <v>0.5</v>
      </c>
      <c r="BN63" s="14">
        <v>0.6</v>
      </c>
      <c r="BO63" s="14">
        <v>0.8</v>
      </c>
      <c r="BP63" s="53">
        <v>-0.6</v>
      </c>
      <c r="BQ63" s="53">
        <v>-0.8</v>
      </c>
      <c r="BT63" s="53">
        <v>0.1</v>
      </c>
      <c r="BU63" s="53">
        <v>0.9</v>
      </c>
      <c r="BV63" s="53">
        <v>0.5</v>
      </c>
      <c r="BZ63" s="13"/>
      <c r="CA63" s="48">
        <v>27</v>
      </c>
      <c r="CB63" s="13"/>
      <c r="CC63" s="13"/>
      <c r="CD63" s="13"/>
      <c r="CE63" s="13"/>
      <c r="CF63" s="13"/>
      <c r="CG63" s="13"/>
      <c r="CH63" s="13"/>
      <c r="CI63" s="13"/>
      <c r="CJ63" s="13"/>
      <c r="CK63" s="12">
        <f>CK62*$CF$52</f>
        <v>0.72900000000000009</v>
      </c>
      <c r="CL63" s="12">
        <f>CL62*$CF$52</f>
        <v>0.81</v>
      </c>
      <c r="CM63" s="12">
        <f>CM62*$CF$52</f>
        <v>0.9</v>
      </c>
      <c r="CN63" s="12">
        <v>1</v>
      </c>
      <c r="CO63" s="12">
        <v>0</v>
      </c>
      <c r="CP63" s="12">
        <v>0</v>
      </c>
      <c r="DC63" s="13"/>
      <c r="DD63" s="11" t="s">
        <v>207</v>
      </c>
    </row>
    <row r="64" spans="1:114" x14ac:dyDescent="0.2">
      <c r="A64" s="3" t="s">
        <v>2</v>
      </c>
      <c r="B64" s="3" t="s">
        <v>5</v>
      </c>
      <c r="C64" s="3"/>
      <c r="D64" s="3"/>
      <c r="E64" s="3"/>
      <c r="F64" s="3"/>
      <c r="G64" s="3"/>
      <c r="H64" s="10"/>
      <c r="I64" s="3"/>
      <c r="J64" s="13">
        <v>0.9</v>
      </c>
      <c r="K64" s="13">
        <v>10</v>
      </c>
      <c r="L64" s="13">
        <v>0</v>
      </c>
      <c r="M64" s="13">
        <v>0</v>
      </c>
      <c r="N64" s="13">
        <v>1</v>
      </c>
      <c r="O64" s="13">
        <v>5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1</v>
      </c>
      <c r="W64" s="13">
        <v>1.5</v>
      </c>
      <c r="X64" s="13">
        <v>0</v>
      </c>
      <c r="Y64" s="13">
        <v>0</v>
      </c>
      <c r="Z64" s="13">
        <v>17</v>
      </c>
      <c r="AA64" s="13">
        <v>0</v>
      </c>
      <c r="AB64" s="13">
        <v>10</v>
      </c>
      <c r="AC64" s="13">
        <v>100</v>
      </c>
      <c r="AD64" s="13">
        <v>0</v>
      </c>
      <c r="AE64" s="13">
        <v>0.18</v>
      </c>
      <c r="AG64" s="25">
        <v>0.9</v>
      </c>
      <c r="AH64" s="25">
        <v>10</v>
      </c>
      <c r="AI64" s="25">
        <v>0</v>
      </c>
      <c r="AJ64" s="25">
        <v>0</v>
      </c>
      <c r="AK64" s="25">
        <v>0</v>
      </c>
      <c r="AL64" s="25">
        <v>1</v>
      </c>
      <c r="AM64" s="25">
        <v>5</v>
      </c>
      <c r="AN64" s="25">
        <v>0</v>
      </c>
      <c r="AO64" s="25">
        <v>0</v>
      </c>
      <c r="AP64" s="25">
        <v>0</v>
      </c>
      <c r="AQ64" s="25">
        <v>0</v>
      </c>
      <c r="AR64" s="25">
        <v>0</v>
      </c>
      <c r="AS64" s="25">
        <v>0</v>
      </c>
      <c r="AT64" s="25">
        <v>1</v>
      </c>
      <c r="AU64" s="25">
        <v>1.5</v>
      </c>
      <c r="AV64" s="25">
        <v>0</v>
      </c>
      <c r="AW64" s="25">
        <v>0</v>
      </c>
      <c r="AX64" s="25">
        <v>0</v>
      </c>
      <c r="AY64" s="25">
        <v>17</v>
      </c>
      <c r="AZ64" s="25">
        <v>0</v>
      </c>
      <c r="BA64" s="25">
        <v>0</v>
      </c>
      <c r="BB64" s="25">
        <v>10</v>
      </c>
      <c r="BC64" s="25">
        <v>100</v>
      </c>
      <c r="BD64" s="25">
        <v>0</v>
      </c>
      <c r="BE64" s="25">
        <v>0</v>
      </c>
      <c r="BF64" s="25">
        <v>0.18</v>
      </c>
      <c r="BG64" s="13"/>
      <c r="BH64" s="14">
        <v>0.1</v>
      </c>
      <c r="BI64" s="14">
        <v>0</v>
      </c>
      <c r="BJ64" s="14">
        <v>0.9</v>
      </c>
      <c r="BK64" s="14">
        <v>0.99</v>
      </c>
      <c r="BL64" s="14">
        <v>0.5</v>
      </c>
      <c r="BM64" s="14">
        <v>0.5</v>
      </c>
      <c r="BN64" s="14">
        <v>0.6</v>
      </c>
      <c r="BO64" s="14">
        <v>0.8</v>
      </c>
      <c r="BP64" s="53">
        <v>-0.6</v>
      </c>
      <c r="BQ64" s="53">
        <v>-0.8</v>
      </c>
      <c r="BT64" s="53">
        <v>0.1</v>
      </c>
      <c r="BU64" s="53">
        <v>0.9</v>
      </c>
      <c r="BV64" s="53">
        <v>0.5</v>
      </c>
      <c r="BZ64" s="13"/>
      <c r="CA64" s="48">
        <v>10</v>
      </c>
      <c r="CB64" s="13"/>
      <c r="CC64" s="13"/>
      <c r="CD64" s="13"/>
      <c r="CE64" s="13"/>
      <c r="CF64" s="13"/>
      <c r="CG64" s="13"/>
      <c r="CH64" s="13"/>
      <c r="CI64" s="13"/>
      <c r="CJ64" s="13"/>
      <c r="CK64" s="12">
        <f>CK63*$CF$52</f>
        <v>0.65610000000000013</v>
      </c>
      <c r="CL64" s="12">
        <f>CL63*$CF$52</f>
        <v>0.72900000000000009</v>
      </c>
      <c r="CM64" s="12">
        <f>CM63*$CF$52</f>
        <v>0.81</v>
      </c>
      <c r="CN64" s="12">
        <f>CN63*$CF$52</f>
        <v>0.9</v>
      </c>
      <c r="CO64" s="12">
        <v>1</v>
      </c>
      <c r="CP64" s="12">
        <v>0</v>
      </c>
      <c r="DC64" s="13"/>
      <c r="DD64" cm="1">
        <f t="array" ref="DD64:DI64">TRANSPOSE(BU68:BU73-_xlfn.ANCHORARRAY(CA60))</f>
        <v>53.023635999999996</v>
      </c>
      <c r="DE64">
        <v>53.023635999999996</v>
      </c>
      <c r="DF64">
        <v>50.761837999999997</v>
      </c>
      <c r="DG64">
        <v>63</v>
      </c>
      <c r="DH64">
        <v>80</v>
      </c>
      <c r="DI64">
        <v>80</v>
      </c>
    </row>
    <row r="65" spans="1:114" x14ac:dyDescent="0.2">
      <c r="A65" s="3" t="s">
        <v>2</v>
      </c>
      <c r="B65" s="3" t="s">
        <v>6</v>
      </c>
      <c r="C65" s="3"/>
      <c r="D65" s="3"/>
      <c r="E65" s="3"/>
      <c r="F65" s="3"/>
      <c r="G65" s="3"/>
      <c r="H65" s="10"/>
      <c r="I65" s="3"/>
      <c r="J65" s="13">
        <v>0.6</v>
      </c>
      <c r="K65" s="13">
        <v>15.061838</v>
      </c>
      <c r="L65" s="13">
        <v>0</v>
      </c>
      <c r="M65" s="13">
        <v>0</v>
      </c>
      <c r="N65" s="13">
        <v>2</v>
      </c>
      <c r="O65" s="13">
        <v>1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2</v>
      </c>
      <c r="W65" s="13">
        <v>3</v>
      </c>
      <c r="X65" s="13">
        <v>4.3618379999999997</v>
      </c>
      <c r="Y65" s="13">
        <v>0</v>
      </c>
      <c r="Z65" s="13">
        <v>4.3618379999999997</v>
      </c>
      <c r="AA65" s="13">
        <v>29.07892</v>
      </c>
      <c r="AB65" s="13">
        <v>30.92108</v>
      </c>
      <c r="AC65" s="13">
        <v>0</v>
      </c>
      <c r="AD65" s="13">
        <v>0</v>
      </c>
      <c r="AE65" s="13">
        <v>0.55657944000000004</v>
      </c>
      <c r="AG65" s="25">
        <v>0.6</v>
      </c>
      <c r="AH65" s="25">
        <v>15.061838</v>
      </c>
      <c r="AI65" s="25">
        <v>0</v>
      </c>
      <c r="AJ65" s="25">
        <v>0</v>
      </c>
      <c r="AK65" s="25">
        <v>0</v>
      </c>
      <c r="AL65" s="25">
        <v>2</v>
      </c>
      <c r="AM65" s="25">
        <v>1</v>
      </c>
      <c r="AN65" s="25">
        <v>0</v>
      </c>
      <c r="AO65" s="25">
        <v>0</v>
      </c>
      <c r="AP65" s="25">
        <v>0</v>
      </c>
      <c r="AQ65" s="25">
        <v>0</v>
      </c>
      <c r="AR65" s="25">
        <v>0</v>
      </c>
      <c r="AS65" s="25">
        <v>0</v>
      </c>
      <c r="AT65" s="25">
        <v>2</v>
      </c>
      <c r="AU65" s="25">
        <v>3</v>
      </c>
      <c r="AV65" s="25">
        <v>4.3618379999999997</v>
      </c>
      <c r="AW65" s="25">
        <v>0</v>
      </c>
      <c r="AX65" s="25">
        <v>0</v>
      </c>
      <c r="AY65" s="25">
        <v>4.3618379999999997</v>
      </c>
      <c r="AZ65" s="25">
        <v>29.07892</v>
      </c>
      <c r="BA65" s="25">
        <v>0</v>
      </c>
      <c r="BB65" s="25">
        <v>30.92108</v>
      </c>
      <c r="BC65" s="25">
        <v>0</v>
      </c>
      <c r="BD65" s="25">
        <v>0</v>
      </c>
      <c r="BE65" s="25">
        <v>0</v>
      </c>
      <c r="BF65" s="25">
        <v>0.55657944000000004</v>
      </c>
      <c r="BG65" s="13"/>
      <c r="BH65" s="14">
        <v>0.1</v>
      </c>
      <c r="BI65" s="14">
        <v>0</v>
      </c>
      <c r="BJ65" s="14">
        <v>0.9</v>
      </c>
      <c r="BK65" s="14">
        <v>0.99</v>
      </c>
      <c r="BL65" s="14">
        <v>0.5</v>
      </c>
      <c r="BM65" s="14">
        <v>0.5</v>
      </c>
      <c r="BN65" s="14">
        <v>0.6</v>
      </c>
      <c r="BO65" s="14">
        <v>0.8</v>
      </c>
      <c r="BP65" s="53">
        <v>-0.6</v>
      </c>
      <c r="BQ65" s="53">
        <v>-0.8</v>
      </c>
      <c r="BT65" s="53">
        <v>0.1</v>
      </c>
      <c r="BU65" s="53">
        <v>0.9</v>
      </c>
      <c r="BV65" s="53">
        <v>0.5</v>
      </c>
      <c r="BZ65" s="13"/>
      <c r="CA65" s="48">
        <v>10</v>
      </c>
      <c r="CB65" s="13"/>
      <c r="CC65" s="13"/>
      <c r="CD65" s="13"/>
      <c r="CE65" s="13"/>
      <c r="CF65" s="13"/>
      <c r="CG65" s="13"/>
      <c r="CH65" s="13"/>
      <c r="CI65" s="13"/>
      <c r="CJ65" s="13"/>
      <c r="CK65" s="12">
        <f>CK64*$CF$52</f>
        <v>0.59049000000000018</v>
      </c>
      <c r="CL65" s="12">
        <f>CL64*$CF$52</f>
        <v>0.65610000000000013</v>
      </c>
      <c r="CM65" s="12">
        <f>CM64*$CF$52</f>
        <v>0.72900000000000009</v>
      </c>
      <c r="CN65" s="12">
        <f>CN64*$CF$52</f>
        <v>0.81</v>
      </c>
      <c r="CO65" s="12">
        <f>CO64*$CF$52</f>
        <v>0.9</v>
      </c>
      <c r="CP65" s="12">
        <v>1</v>
      </c>
      <c r="DC65" s="13"/>
      <c r="DD65" s="11" t="s">
        <v>208</v>
      </c>
    </row>
    <row r="66" spans="1:114" x14ac:dyDescent="0.2">
      <c r="A66" s="3" t="s">
        <v>218</v>
      </c>
      <c r="B66" s="3" t="s">
        <v>219</v>
      </c>
      <c r="C66" s="3"/>
      <c r="D66" s="3"/>
      <c r="E66" s="3"/>
      <c r="F66" s="3"/>
      <c r="G66" s="3"/>
      <c r="H66" s="10"/>
      <c r="I66" s="3"/>
      <c r="J66" s="13">
        <v>0</v>
      </c>
      <c r="K66" s="13">
        <v>15.061838</v>
      </c>
      <c r="L66" s="13">
        <v>0</v>
      </c>
      <c r="M66" s="13">
        <v>0</v>
      </c>
      <c r="N66" s="13">
        <v>1.404595</v>
      </c>
      <c r="O66" s="13">
        <v>5</v>
      </c>
      <c r="P66" s="13">
        <v>0.59540499999999996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2</v>
      </c>
      <c r="W66" s="13">
        <v>3.6615611000000001</v>
      </c>
      <c r="X66" s="13">
        <v>0</v>
      </c>
      <c r="Y66" s="13">
        <v>0</v>
      </c>
      <c r="Z66" s="13">
        <v>0</v>
      </c>
      <c r="AA66" s="13">
        <v>0</v>
      </c>
      <c r="AB66" s="13">
        <v>0</v>
      </c>
      <c r="AC66" s="13">
        <v>0</v>
      </c>
      <c r="AD66" s="13">
        <v>0</v>
      </c>
      <c r="AE66" s="13">
        <v>0</v>
      </c>
      <c r="AG66" s="25">
        <v>0</v>
      </c>
      <c r="AH66" s="25">
        <v>15.061838</v>
      </c>
      <c r="AI66" s="25">
        <v>0</v>
      </c>
      <c r="AJ66" s="25">
        <v>0</v>
      </c>
      <c r="AK66" s="25">
        <v>0</v>
      </c>
      <c r="AL66" s="25">
        <v>1.404595</v>
      </c>
      <c r="AM66" s="25">
        <v>5</v>
      </c>
      <c r="AN66" s="25">
        <v>0.59540499999999996</v>
      </c>
      <c r="AO66" s="25">
        <v>0</v>
      </c>
      <c r="AP66" s="25">
        <v>0</v>
      </c>
      <c r="AQ66" s="25">
        <v>0</v>
      </c>
      <c r="AR66" s="25">
        <v>0</v>
      </c>
      <c r="AS66" s="25">
        <v>0</v>
      </c>
      <c r="AT66" s="25">
        <v>2</v>
      </c>
      <c r="AU66" s="25">
        <v>3.6615611000000001</v>
      </c>
      <c r="AV66" s="25">
        <v>0</v>
      </c>
      <c r="AW66" s="25">
        <v>0</v>
      </c>
      <c r="AX66" s="25">
        <v>0</v>
      </c>
      <c r="AY66" s="25">
        <v>0</v>
      </c>
      <c r="AZ66" s="25">
        <v>0</v>
      </c>
      <c r="BA66" s="25">
        <v>0</v>
      </c>
      <c r="BB66" s="25">
        <v>0</v>
      </c>
      <c r="BC66" s="25">
        <v>0</v>
      </c>
      <c r="BD66" s="25">
        <v>0</v>
      </c>
      <c r="BE66" s="25">
        <v>0</v>
      </c>
      <c r="BF66" s="25">
        <v>0</v>
      </c>
      <c r="BG66" s="13"/>
      <c r="BN66" s="14">
        <v>0</v>
      </c>
      <c r="BO66" s="14">
        <v>0</v>
      </c>
      <c r="BP66" s="53">
        <v>-0.6</v>
      </c>
      <c r="BQ66" s="53">
        <v>-0.8</v>
      </c>
      <c r="DC66" s="13"/>
      <c r="DD66" s="41" cm="1">
        <f t="array" ref="DD66:DI66">TRANSPOSE(_xlfn.ANCHORARRAY(CA60)-BT68:BT73)</f>
        <v>26.976364000000004</v>
      </c>
      <c r="DE66">
        <v>26.976364000000004</v>
      </c>
      <c r="DF66">
        <v>29.238162000000003</v>
      </c>
      <c r="DG66">
        <v>17</v>
      </c>
      <c r="DH66">
        <v>0</v>
      </c>
      <c r="DI66">
        <v>0</v>
      </c>
    </row>
    <row r="67" spans="1:114" x14ac:dyDescent="0.2">
      <c r="AG67" s="27" t="s">
        <v>103</v>
      </c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H67" s="27" t="s">
        <v>83</v>
      </c>
      <c r="BJ67" s="11" t="s">
        <v>84</v>
      </c>
      <c r="BL67" s="11" t="s">
        <v>202</v>
      </c>
      <c r="BN67" s="27" t="s">
        <v>85</v>
      </c>
      <c r="BP67" s="27" t="s">
        <v>86</v>
      </c>
      <c r="BQ67" s="27"/>
      <c r="BR67" s="27"/>
      <c r="BT67" s="27"/>
      <c r="BU67" s="27"/>
      <c r="BV67" s="27"/>
    </row>
    <row r="68" spans="1:114" x14ac:dyDescent="0.2">
      <c r="A68" s="3" t="s">
        <v>1</v>
      </c>
      <c r="B68" s="3" t="s">
        <v>4</v>
      </c>
      <c r="AG68" s="37" cm="1">
        <f t="array" ref="AG68:BF74">MMULT(AG60:BF66,_xlfn.MUNIT(26)*AG48:BF48)</f>
        <v>0</v>
      </c>
      <c r="AH68" s="37">
        <v>1.5061838000000001</v>
      </c>
      <c r="AI68" s="37">
        <v>0</v>
      </c>
      <c r="AJ68" s="37">
        <v>0</v>
      </c>
      <c r="AK68" s="37">
        <v>0</v>
      </c>
      <c r="AL68" s="37">
        <v>0</v>
      </c>
      <c r="AM68" s="37">
        <v>0</v>
      </c>
      <c r="AN68" s="37">
        <v>0</v>
      </c>
      <c r="AO68" s="37">
        <v>0</v>
      </c>
      <c r="AP68" s="37">
        <v>0</v>
      </c>
      <c r="AQ68" s="37">
        <v>0</v>
      </c>
      <c r="AR68" s="37">
        <v>0</v>
      </c>
      <c r="AS68" s="37">
        <v>0</v>
      </c>
      <c r="AT68" s="37">
        <v>0</v>
      </c>
      <c r="AU68" s="37">
        <v>0.22499999999999998</v>
      </c>
      <c r="AV68" s="37">
        <v>0</v>
      </c>
      <c r="AW68" s="37">
        <v>0</v>
      </c>
      <c r="AX68" s="37">
        <v>0</v>
      </c>
      <c r="AY68" s="37">
        <v>0</v>
      </c>
      <c r="AZ68" s="37">
        <v>0</v>
      </c>
      <c r="BA68" s="37">
        <v>0</v>
      </c>
      <c r="BB68" s="37">
        <v>0</v>
      </c>
      <c r="BC68" s="37">
        <v>0</v>
      </c>
      <c r="BD68" s="37">
        <v>0</v>
      </c>
      <c r="BE68" s="37">
        <v>0</v>
      </c>
      <c r="BF68" s="37">
        <v>2.4737616E-2</v>
      </c>
      <c r="BH68" s="37" cm="1">
        <f t="array" ref="BH68:BI73">BH60:BI65*$BZ$94:$CA$94</f>
        <v>0.1</v>
      </c>
      <c r="BI68" s="37">
        <v>0</v>
      </c>
      <c r="BJ68" s="37" cm="1">
        <f t="array" ref="BJ68:BK73">BJ60:BK65*$BZ$94:$CA$94</f>
        <v>0.9</v>
      </c>
      <c r="BK68" s="55">
        <v>0.99</v>
      </c>
      <c r="BL68" s="37" cm="1">
        <f t="array" ref="BL68:BM73">BL60:BM65*$BZ$94:$CA$94</f>
        <v>0.5</v>
      </c>
      <c r="BM68" s="37">
        <v>0.5</v>
      </c>
      <c r="BN68" s="37" cm="1">
        <f t="array" ref="BN68:BO74">BN60:BO66*$BZ$94:$CA$94</f>
        <v>0.6</v>
      </c>
      <c r="BO68" s="37">
        <v>0.8</v>
      </c>
      <c r="BP68" s="37" cm="1">
        <f t="array" ref="BP68:BQ74">BP60:BQ66*$BZ$94:$CA$94</f>
        <v>-0.6</v>
      </c>
      <c r="BQ68" s="37">
        <v>-0.8</v>
      </c>
      <c r="BT68" s="37" cm="1">
        <f t="array" ref="BT68:BV73">BT60:BV65*BU94</f>
        <v>10</v>
      </c>
      <c r="BU68" s="37">
        <v>90</v>
      </c>
      <c r="BV68" s="37">
        <v>50</v>
      </c>
      <c r="DD68" s="11" t="s">
        <v>231</v>
      </c>
    </row>
    <row r="69" spans="1:114" x14ac:dyDescent="0.2">
      <c r="A69" s="3" t="s">
        <v>1</v>
      </c>
      <c r="B69" s="3" t="s">
        <v>5</v>
      </c>
      <c r="AG69" s="37">
        <v>0</v>
      </c>
      <c r="AH69" s="37">
        <v>0.97</v>
      </c>
      <c r="AI69" s="37">
        <v>0</v>
      </c>
      <c r="AJ69" s="37">
        <v>0</v>
      </c>
      <c r="AK69" s="37">
        <v>0</v>
      </c>
      <c r="AL69" s="37">
        <v>0</v>
      </c>
      <c r="AM69" s="37">
        <v>0</v>
      </c>
      <c r="AN69" s="37">
        <v>0</v>
      </c>
      <c r="AO69" s="37">
        <v>0</v>
      </c>
      <c r="AP69" s="37">
        <v>0</v>
      </c>
      <c r="AQ69" s="37">
        <v>0</v>
      </c>
      <c r="AR69" s="37">
        <v>0</v>
      </c>
      <c r="AS69" s="37">
        <v>0</v>
      </c>
      <c r="AT69" s="37">
        <v>0</v>
      </c>
      <c r="AU69" s="37">
        <v>0.44999999999999996</v>
      </c>
      <c r="AV69" s="37">
        <v>0</v>
      </c>
      <c r="AW69" s="37">
        <v>0</v>
      </c>
      <c r="AX69" s="37">
        <v>0</v>
      </c>
      <c r="AY69" s="37">
        <v>0</v>
      </c>
      <c r="AZ69" s="37">
        <v>0</v>
      </c>
      <c r="BA69" s="37">
        <v>0</v>
      </c>
      <c r="BB69" s="37">
        <v>0</v>
      </c>
      <c r="BC69" s="37">
        <v>0</v>
      </c>
      <c r="BD69" s="37">
        <v>0</v>
      </c>
      <c r="BE69" s="37">
        <v>0</v>
      </c>
      <c r="BF69" s="37">
        <v>0</v>
      </c>
      <c r="BH69" s="37">
        <v>0.1</v>
      </c>
      <c r="BI69" s="37">
        <v>0</v>
      </c>
      <c r="BJ69" s="37">
        <v>0.9</v>
      </c>
      <c r="BK69" s="55">
        <v>0.99</v>
      </c>
      <c r="BL69" s="37">
        <v>0.5</v>
      </c>
      <c r="BM69" s="37">
        <v>0.5</v>
      </c>
      <c r="BN69" s="37">
        <v>0.6</v>
      </c>
      <c r="BO69" s="37">
        <v>0.8</v>
      </c>
      <c r="BP69" s="37">
        <v>-0.6</v>
      </c>
      <c r="BQ69" s="37">
        <v>-0.8</v>
      </c>
      <c r="BT69" s="37">
        <v>10</v>
      </c>
      <c r="BU69" s="37">
        <v>90</v>
      </c>
      <c r="BV69" s="37">
        <v>50</v>
      </c>
      <c r="CN69" s="13"/>
      <c r="CO69" s="13"/>
      <c r="DD69" s="41" cm="1">
        <f t="array" ref="DD69:DJ70">TRANSPOSE(_xlfn.ANCHORARRAY(AK84)-AK60:AL66)</f>
        <v>0</v>
      </c>
      <c r="DE69">
        <v>2.4000000000000004</v>
      </c>
      <c r="DF69">
        <v>0</v>
      </c>
      <c r="DG69">
        <v>0</v>
      </c>
      <c r="DH69">
        <v>0</v>
      </c>
      <c r="DI69">
        <v>0</v>
      </c>
      <c r="DJ69">
        <v>0</v>
      </c>
    </row>
    <row r="70" spans="1:114" x14ac:dyDescent="0.2">
      <c r="A70" s="3" t="s">
        <v>1</v>
      </c>
      <c r="B70" s="3" t="s">
        <v>6</v>
      </c>
      <c r="AG70" s="37">
        <v>0</v>
      </c>
      <c r="AH70" s="37">
        <v>1.5061838000000001</v>
      </c>
      <c r="AI70" s="37">
        <v>0</v>
      </c>
      <c r="AJ70" s="37">
        <v>0</v>
      </c>
      <c r="AK70" s="37">
        <v>0</v>
      </c>
      <c r="AL70" s="37">
        <v>0</v>
      </c>
      <c r="AM70" s="37">
        <v>0</v>
      </c>
      <c r="AN70" s="37">
        <v>0</v>
      </c>
      <c r="AO70" s="37">
        <v>0</v>
      </c>
      <c r="AP70" s="37">
        <v>0</v>
      </c>
      <c r="AQ70" s="37">
        <v>0</v>
      </c>
      <c r="AR70" s="37">
        <v>0</v>
      </c>
      <c r="AS70" s="37">
        <v>0</v>
      </c>
      <c r="AT70" s="37">
        <v>0</v>
      </c>
      <c r="AU70" s="37">
        <v>1.09846833</v>
      </c>
      <c r="AV70" s="37">
        <v>0</v>
      </c>
      <c r="AW70" s="37">
        <v>0</v>
      </c>
      <c r="AX70" s="37">
        <v>0</v>
      </c>
      <c r="AY70" s="37">
        <v>0</v>
      </c>
      <c r="AZ70" s="37">
        <v>0</v>
      </c>
      <c r="BA70" s="37">
        <v>0</v>
      </c>
      <c r="BB70" s="37">
        <v>0</v>
      </c>
      <c r="BC70" s="37">
        <v>0</v>
      </c>
      <c r="BD70" s="37">
        <v>0</v>
      </c>
      <c r="BE70" s="37">
        <v>0</v>
      </c>
      <c r="BF70" s="37">
        <v>3.24</v>
      </c>
      <c r="BH70" s="37">
        <v>0.1</v>
      </c>
      <c r="BI70" s="37">
        <v>0</v>
      </c>
      <c r="BJ70" s="37">
        <v>0.9</v>
      </c>
      <c r="BK70" s="55">
        <v>0.99</v>
      </c>
      <c r="BL70" s="37">
        <v>0.5</v>
      </c>
      <c r="BM70" s="37">
        <v>0.5</v>
      </c>
      <c r="BN70" s="37">
        <v>0.6</v>
      </c>
      <c r="BO70" s="37">
        <v>0.8</v>
      </c>
      <c r="BP70" s="37">
        <v>-0.6</v>
      </c>
      <c r="BQ70" s="37">
        <v>-0.8</v>
      </c>
      <c r="BT70" s="37">
        <v>10</v>
      </c>
      <c r="BU70" s="37">
        <v>90</v>
      </c>
      <c r="BV70" s="37">
        <v>50</v>
      </c>
      <c r="CO70" s="13"/>
      <c r="DD70">
        <v>0</v>
      </c>
      <c r="DE70">
        <v>0</v>
      </c>
      <c r="DF70">
        <v>0</v>
      </c>
      <c r="DG70">
        <v>6</v>
      </c>
      <c r="DH70">
        <v>6</v>
      </c>
      <c r="DI70">
        <v>5</v>
      </c>
      <c r="DJ70">
        <v>5.5954049999999995</v>
      </c>
    </row>
    <row r="71" spans="1:114" x14ac:dyDescent="0.2">
      <c r="A71" s="3" t="s">
        <v>2</v>
      </c>
      <c r="B71" s="3" t="s">
        <v>4</v>
      </c>
      <c r="J71" t="s">
        <v>1</v>
      </c>
      <c r="K71" t="s">
        <v>2</v>
      </c>
      <c r="L71" t="s">
        <v>218</v>
      </c>
      <c r="AG71" s="37">
        <v>0</v>
      </c>
      <c r="AH71" s="37">
        <v>1.5061838000000001</v>
      </c>
      <c r="AI71" s="37">
        <v>0</v>
      </c>
      <c r="AJ71" s="37">
        <v>0</v>
      </c>
      <c r="AK71" s="37">
        <v>0</v>
      </c>
      <c r="AL71" s="37">
        <v>0</v>
      </c>
      <c r="AM71" s="37">
        <v>0</v>
      </c>
      <c r="AN71" s="37">
        <v>0</v>
      </c>
      <c r="AO71" s="37">
        <v>0</v>
      </c>
      <c r="AP71" s="37">
        <v>0</v>
      </c>
      <c r="AQ71" s="37">
        <v>0</v>
      </c>
      <c r="AR71" s="37">
        <v>0</v>
      </c>
      <c r="AS71" s="37">
        <v>0</v>
      </c>
      <c r="AT71" s="37">
        <v>0</v>
      </c>
      <c r="AU71" s="37">
        <v>0.22499999999999998</v>
      </c>
      <c r="AV71" s="37">
        <v>0</v>
      </c>
      <c r="AW71" s="37">
        <v>0</v>
      </c>
      <c r="AX71" s="37">
        <v>0</v>
      </c>
      <c r="AY71" s="37">
        <v>0</v>
      </c>
      <c r="AZ71" s="37">
        <v>0</v>
      </c>
      <c r="BA71" s="37">
        <v>0</v>
      </c>
      <c r="BB71" s="37">
        <v>0</v>
      </c>
      <c r="BC71" s="37">
        <v>0</v>
      </c>
      <c r="BD71" s="37">
        <v>0</v>
      </c>
      <c r="BE71" s="37">
        <v>0</v>
      </c>
      <c r="BF71" s="37">
        <v>0.32400000000000001</v>
      </c>
      <c r="BH71" s="37">
        <v>0.1</v>
      </c>
      <c r="BI71" s="37">
        <v>0</v>
      </c>
      <c r="BJ71" s="37">
        <v>0.9</v>
      </c>
      <c r="BK71" s="55">
        <v>0.99</v>
      </c>
      <c r="BL71" s="37">
        <v>0.5</v>
      </c>
      <c r="BM71" s="37">
        <v>0.5</v>
      </c>
      <c r="BN71" s="37">
        <v>0.6</v>
      </c>
      <c r="BO71" s="37">
        <v>0.8</v>
      </c>
      <c r="BP71" s="37">
        <v>-0.6</v>
      </c>
      <c r="BQ71" s="37">
        <v>-0.8</v>
      </c>
      <c r="BT71" s="37">
        <v>10</v>
      </c>
      <c r="BU71" s="37">
        <v>90</v>
      </c>
      <c r="BV71" s="37">
        <v>50</v>
      </c>
      <c r="CO71" s="13"/>
    </row>
    <row r="72" spans="1:114" x14ac:dyDescent="0.2">
      <c r="A72" s="3" t="s">
        <v>2</v>
      </c>
      <c r="B72" s="3" t="s">
        <v>5</v>
      </c>
      <c r="I72" s="64" t="s">
        <v>215</v>
      </c>
      <c r="J72" s="14">
        <v>190</v>
      </c>
      <c r="K72" s="63">
        <f>365-J72</f>
        <v>175</v>
      </c>
      <c r="L72" s="63">
        <v>0</v>
      </c>
      <c r="AG72" s="37">
        <v>0</v>
      </c>
      <c r="AH72" s="37">
        <v>1</v>
      </c>
      <c r="AI72" s="37">
        <v>0</v>
      </c>
      <c r="AJ72" s="37">
        <v>0</v>
      </c>
      <c r="AK72" s="37">
        <v>0</v>
      </c>
      <c r="AL72" s="37">
        <v>0</v>
      </c>
      <c r="AM72" s="37">
        <v>0</v>
      </c>
      <c r="AN72" s="37">
        <v>0</v>
      </c>
      <c r="AO72" s="37">
        <v>0</v>
      </c>
      <c r="AP72" s="37">
        <v>0</v>
      </c>
      <c r="AQ72" s="37">
        <v>0</v>
      </c>
      <c r="AR72" s="37">
        <v>0</v>
      </c>
      <c r="AS72" s="37">
        <v>0</v>
      </c>
      <c r="AT72" s="37">
        <v>0</v>
      </c>
      <c r="AU72" s="37">
        <v>0.44999999999999996</v>
      </c>
      <c r="AV72" s="37">
        <v>0</v>
      </c>
      <c r="AW72" s="37">
        <v>0</v>
      </c>
      <c r="AX72" s="37">
        <v>0</v>
      </c>
      <c r="AY72" s="37">
        <v>0</v>
      </c>
      <c r="AZ72" s="37">
        <v>0</v>
      </c>
      <c r="BA72" s="37">
        <v>0</v>
      </c>
      <c r="BB72" s="37">
        <v>0</v>
      </c>
      <c r="BC72" s="37">
        <v>0</v>
      </c>
      <c r="BD72" s="37">
        <v>0</v>
      </c>
      <c r="BE72" s="37">
        <v>0</v>
      </c>
      <c r="BF72" s="37">
        <v>0.32400000000000001</v>
      </c>
      <c r="BH72" s="37">
        <v>0.1</v>
      </c>
      <c r="BI72" s="37">
        <v>0</v>
      </c>
      <c r="BJ72" s="37">
        <v>0.9</v>
      </c>
      <c r="BK72" s="55">
        <v>0.99</v>
      </c>
      <c r="BL72" s="37">
        <v>0.5</v>
      </c>
      <c r="BM72" s="37">
        <v>0.5</v>
      </c>
      <c r="BN72" s="37">
        <v>0.6</v>
      </c>
      <c r="BO72" s="37">
        <v>0.8</v>
      </c>
      <c r="BP72" s="37">
        <v>-0.6</v>
      </c>
      <c r="BQ72" s="37">
        <v>-0.8</v>
      </c>
      <c r="BT72" s="37">
        <v>10</v>
      </c>
      <c r="BU72" s="37">
        <v>90</v>
      </c>
      <c r="BV72" s="37">
        <v>50</v>
      </c>
      <c r="CO72" s="13"/>
    </row>
    <row r="73" spans="1:114" x14ac:dyDescent="0.2">
      <c r="A73" s="3" t="s">
        <v>2</v>
      </c>
      <c r="B73" s="3" t="s">
        <v>6</v>
      </c>
      <c r="C73" s="3"/>
      <c r="D73" s="3"/>
      <c r="E73" s="3"/>
      <c r="F73" s="3"/>
      <c r="G73" s="3"/>
      <c r="H73" s="10"/>
      <c r="I73" s="3"/>
      <c r="J73" s="13"/>
      <c r="K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37">
        <v>0</v>
      </c>
      <c r="AH73" s="37">
        <v>1.5061838000000001</v>
      </c>
      <c r="AI73" s="37">
        <v>0</v>
      </c>
      <c r="AJ73" s="37">
        <v>0</v>
      </c>
      <c r="AK73" s="37">
        <v>0</v>
      </c>
      <c r="AL73" s="37">
        <v>0</v>
      </c>
      <c r="AM73" s="37">
        <v>0</v>
      </c>
      <c r="AN73" s="37">
        <v>0</v>
      </c>
      <c r="AO73" s="37">
        <v>0</v>
      </c>
      <c r="AP73" s="37">
        <v>0</v>
      </c>
      <c r="AQ73" s="37">
        <v>0</v>
      </c>
      <c r="AR73" s="37">
        <v>0</v>
      </c>
      <c r="AS73" s="37">
        <v>0</v>
      </c>
      <c r="AT73" s="37">
        <v>0</v>
      </c>
      <c r="AU73" s="37">
        <v>0.89999999999999991</v>
      </c>
      <c r="AV73" s="37">
        <v>0</v>
      </c>
      <c r="AW73" s="37">
        <v>0</v>
      </c>
      <c r="AX73" s="37">
        <v>0</v>
      </c>
      <c r="AY73" s="37">
        <v>0</v>
      </c>
      <c r="AZ73" s="37">
        <v>0</v>
      </c>
      <c r="BA73" s="37">
        <v>0</v>
      </c>
      <c r="BB73" s="37">
        <v>0</v>
      </c>
      <c r="BC73" s="37">
        <v>0</v>
      </c>
      <c r="BD73" s="37">
        <v>0</v>
      </c>
      <c r="BE73" s="37">
        <v>0</v>
      </c>
      <c r="BF73" s="37">
        <v>1.001842992</v>
      </c>
      <c r="BH73" s="38">
        <v>0.1</v>
      </c>
      <c r="BI73" s="37">
        <v>0</v>
      </c>
      <c r="BJ73" s="38">
        <v>0.9</v>
      </c>
      <c r="BK73" s="38">
        <v>0.99</v>
      </c>
      <c r="BL73" s="38">
        <v>0.5</v>
      </c>
      <c r="BM73" s="38">
        <v>0.5</v>
      </c>
      <c r="BN73" s="38">
        <v>0.6</v>
      </c>
      <c r="BO73" s="38">
        <v>0.8</v>
      </c>
      <c r="BP73" s="38">
        <v>-0.6</v>
      </c>
      <c r="BQ73" s="38">
        <v>-0.8</v>
      </c>
      <c r="BT73" s="37">
        <v>10</v>
      </c>
      <c r="BU73" s="37">
        <v>90</v>
      </c>
      <c r="BV73" s="37">
        <v>50</v>
      </c>
      <c r="BZ73" s="13"/>
      <c r="CA73" s="13"/>
      <c r="CO73" s="13"/>
      <c r="DC73" s="13"/>
      <c r="DD73" s="13"/>
    </row>
    <row r="74" spans="1:114" x14ac:dyDescent="0.2">
      <c r="A74" s="3" t="s">
        <v>218</v>
      </c>
      <c r="B74" s="3" t="s">
        <v>219</v>
      </c>
      <c r="C74" s="3"/>
      <c r="D74" s="3"/>
      <c r="E74" s="3"/>
      <c r="F74" s="3"/>
      <c r="G74" s="3"/>
      <c r="H74" s="10"/>
      <c r="I74" s="3"/>
      <c r="J74" s="13"/>
      <c r="K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>
        <v>0</v>
      </c>
      <c r="AH74">
        <v>1.5061838000000001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1.09846833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N74">
        <v>0</v>
      </c>
      <c r="BO74">
        <v>0</v>
      </c>
      <c r="BP74">
        <v>-0.6</v>
      </c>
      <c r="BQ74">
        <v>-0.8</v>
      </c>
      <c r="BZ74" s="13"/>
      <c r="CA74" s="13"/>
      <c r="CO74" s="13"/>
      <c r="DC74" s="13"/>
      <c r="DD74" s="13"/>
    </row>
    <row r="75" spans="1:114" x14ac:dyDescent="0.2">
      <c r="J75" t="s">
        <v>216</v>
      </c>
      <c r="M75" t="s">
        <v>217</v>
      </c>
      <c r="BH75" s="11" t="s">
        <v>138</v>
      </c>
      <c r="CO75" s="13"/>
    </row>
    <row r="76" spans="1:114" x14ac:dyDescent="0.2">
      <c r="A76" s="3" t="s">
        <v>1</v>
      </c>
      <c r="B76" s="3" t="s">
        <v>4</v>
      </c>
      <c r="C76" s="3"/>
      <c r="D76" s="3"/>
      <c r="E76" s="3"/>
      <c r="F76" s="3"/>
      <c r="G76" s="3"/>
      <c r="H76" s="10"/>
      <c r="I76" s="3"/>
      <c r="J76" s="12">
        <v>1</v>
      </c>
      <c r="K76" s="12">
        <v>0</v>
      </c>
      <c r="L76" s="12">
        <v>0</v>
      </c>
      <c r="M76" s="13" cm="1">
        <f t="array" ref="M76:M82">MMULT(J76:L82,TRANSPOSE(J72:L72))</f>
        <v>190</v>
      </c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K76" s="14">
        <v>1</v>
      </c>
      <c r="AL76" s="14">
        <v>0</v>
      </c>
      <c r="BH76" s="37" cm="1">
        <f t="array" ref="BH76:BY82">MMULT(BH52:BY58,_xlfn.MUNIT(18)*BH94:BY94)</f>
        <v>0.30000000000000004</v>
      </c>
      <c r="BI76" s="38">
        <v>15.061838</v>
      </c>
      <c r="BJ76" s="38">
        <v>7</v>
      </c>
      <c r="BK76" s="38">
        <v>0.59540499999999996</v>
      </c>
      <c r="BL76" s="38">
        <v>5</v>
      </c>
      <c r="BM76" s="38">
        <v>0</v>
      </c>
      <c r="BN76" s="38">
        <v>0</v>
      </c>
      <c r="BO76" s="38">
        <v>0</v>
      </c>
      <c r="BP76" s="38">
        <v>2</v>
      </c>
      <c r="BQ76" s="38">
        <v>9999</v>
      </c>
      <c r="BR76" s="38">
        <v>7</v>
      </c>
      <c r="BS76" s="38">
        <v>17</v>
      </c>
      <c r="BT76" s="38">
        <v>25</v>
      </c>
      <c r="BU76" s="38">
        <v>500</v>
      </c>
      <c r="BV76" s="38">
        <v>150</v>
      </c>
      <c r="BW76" s="38">
        <v>200</v>
      </c>
      <c r="BX76" s="38">
        <v>200</v>
      </c>
      <c r="BY76" s="38">
        <v>99999</v>
      </c>
      <c r="DC76" s="13"/>
      <c r="DD76" s="13"/>
    </row>
    <row r="77" spans="1:114" x14ac:dyDescent="0.2">
      <c r="A77" s="3" t="s">
        <v>1</v>
      </c>
      <c r="B77" s="3" t="s">
        <v>5</v>
      </c>
      <c r="C77" s="3"/>
      <c r="D77" s="3"/>
      <c r="E77" s="3"/>
      <c r="F77" s="3"/>
      <c r="G77" s="3"/>
      <c r="H77" s="10"/>
      <c r="I77" s="3"/>
      <c r="J77" s="12">
        <v>1</v>
      </c>
      <c r="K77" s="12">
        <v>0</v>
      </c>
      <c r="L77" s="12">
        <v>0</v>
      </c>
      <c r="M77">
        <v>190</v>
      </c>
      <c r="AK77" s="14">
        <v>1</v>
      </c>
      <c r="AL77" s="14">
        <v>0</v>
      </c>
      <c r="BH77" s="38">
        <v>0.60000000000000009</v>
      </c>
      <c r="BI77" s="38">
        <v>15.061838</v>
      </c>
      <c r="BJ77" s="38">
        <v>7</v>
      </c>
      <c r="BK77" s="38">
        <v>0.59540499999999996</v>
      </c>
      <c r="BL77" s="38">
        <v>5</v>
      </c>
      <c r="BM77" s="38">
        <v>0</v>
      </c>
      <c r="BN77" s="38">
        <v>0</v>
      </c>
      <c r="BO77" s="38">
        <v>0</v>
      </c>
      <c r="BP77" s="38">
        <v>2</v>
      </c>
      <c r="BQ77" s="38">
        <v>9999</v>
      </c>
      <c r="BR77" s="38">
        <v>0</v>
      </c>
      <c r="BS77" s="38">
        <v>17</v>
      </c>
      <c r="BT77" s="38">
        <v>25</v>
      </c>
      <c r="BU77" s="38">
        <v>500</v>
      </c>
      <c r="BV77" s="38">
        <v>150</v>
      </c>
      <c r="BW77" s="38">
        <v>200</v>
      </c>
      <c r="BX77" s="38">
        <v>200</v>
      </c>
      <c r="BY77" s="38">
        <v>99999</v>
      </c>
      <c r="DC77" s="13"/>
      <c r="DD77" s="13"/>
    </row>
    <row r="78" spans="1:114" x14ac:dyDescent="0.2">
      <c r="A78" s="3" t="s">
        <v>1</v>
      </c>
      <c r="B78" s="3" t="s">
        <v>6</v>
      </c>
      <c r="C78" s="3"/>
      <c r="D78" s="3"/>
      <c r="E78" s="3"/>
      <c r="F78" s="3"/>
      <c r="G78" s="3"/>
      <c r="H78" s="10"/>
      <c r="I78" s="3"/>
      <c r="J78" s="12">
        <v>1</v>
      </c>
      <c r="K78" s="12">
        <v>0</v>
      </c>
      <c r="L78" s="12">
        <v>0</v>
      </c>
      <c r="M78">
        <v>190</v>
      </c>
      <c r="AK78" s="14">
        <v>1</v>
      </c>
      <c r="AL78" s="14">
        <v>0</v>
      </c>
      <c r="BH78" s="38">
        <v>0.30000000000000004</v>
      </c>
      <c r="BI78" s="38">
        <v>15.061838</v>
      </c>
      <c r="BJ78" s="38">
        <v>7</v>
      </c>
      <c r="BK78" s="38">
        <v>0.59540499999999996</v>
      </c>
      <c r="BL78" s="38">
        <v>5</v>
      </c>
      <c r="BM78" s="38">
        <v>0</v>
      </c>
      <c r="BN78" s="38">
        <v>0</v>
      </c>
      <c r="BO78" s="38">
        <v>0</v>
      </c>
      <c r="BP78" s="38">
        <v>2</v>
      </c>
      <c r="BQ78" s="38">
        <v>9999</v>
      </c>
      <c r="BR78" s="38">
        <v>7</v>
      </c>
      <c r="BS78" s="38">
        <v>17</v>
      </c>
      <c r="BT78" s="38">
        <v>25</v>
      </c>
      <c r="BU78" s="38">
        <v>500</v>
      </c>
      <c r="BV78" s="38">
        <v>150</v>
      </c>
      <c r="BW78" s="38">
        <v>200</v>
      </c>
      <c r="BX78" s="38">
        <v>200</v>
      </c>
      <c r="BY78" s="38">
        <v>99999</v>
      </c>
      <c r="CV78" s="11"/>
      <c r="DC78" s="13"/>
      <c r="DD78" s="13"/>
    </row>
    <row r="79" spans="1:114" x14ac:dyDescent="0.2">
      <c r="A79" s="3" t="s">
        <v>2</v>
      </c>
      <c r="B79" s="3" t="s">
        <v>4</v>
      </c>
      <c r="C79" s="3"/>
      <c r="D79" s="3"/>
      <c r="E79" s="3"/>
      <c r="F79" s="3"/>
      <c r="G79" s="3"/>
      <c r="H79" s="10"/>
      <c r="I79" s="3"/>
      <c r="J79" s="12">
        <v>0</v>
      </c>
      <c r="K79" s="12">
        <v>1</v>
      </c>
      <c r="L79" s="12">
        <v>0</v>
      </c>
      <c r="M79">
        <v>175</v>
      </c>
      <c r="AK79" s="14">
        <v>0</v>
      </c>
      <c r="AL79" s="14">
        <v>1</v>
      </c>
      <c r="BH79" s="38">
        <v>0.60000000000000009</v>
      </c>
      <c r="BI79" s="38">
        <v>15.061838</v>
      </c>
      <c r="BJ79" s="38">
        <v>7</v>
      </c>
      <c r="BK79" s="38">
        <v>0.59540499999999996</v>
      </c>
      <c r="BL79" s="38">
        <v>5</v>
      </c>
      <c r="BM79" s="38">
        <v>0</v>
      </c>
      <c r="BN79" s="38">
        <v>0</v>
      </c>
      <c r="BO79" s="38">
        <v>0</v>
      </c>
      <c r="BP79" s="38">
        <v>2</v>
      </c>
      <c r="BQ79" s="38">
        <v>9999</v>
      </c>
      <c r="BR79" s="38">
        <v>7</v>
      </c>
      <c r="BS79" s="38">
        <v>17</v>
      </c>
      <c r="BT79" s="38">
        <v>25</v>
      </c>
      <c r="BU79" s="38">
        <v>500</v>
      </c>
      <c r="BV79" s="38">
        <v>150</v>
      </c>
      <c r="BW79" s="38">
        <v>200</v>
      </c>
      <c r="BX79" s="38">
        <v>200</v>
      </c>
      <c r="BY79" s="38">
        <v>99999</v>
      </c>
      <c r="DC79" s="13"/>
      <c r="DD79" s="13"/>
    </row>
    <row r="80" spans="1:114" x14ac:dyDescent="0.2">
      <c r="A80" s="3" t="s">
        <v>2</v>
      </c>
      <c r="B80" s="3" t="s">
        <v>5</v>
      </c>
      <c r="C80" s="3"/>
      <c r="D80" s="3"/>
      <c r="E80" s="3"/>
      <c r="F80" s="3"/>
      <c r="G80" s="3"/>
      <c r="H80" s="10"/>
      <c r="I80" s="3"/>
      <c r="J80" s="12">
        <v>0</v>
      </c>
      <c r="K80" s="12">
        <v>1</v>
      </c>
      <c r="L80" s="12">
        <v>0</v>
      </c>
      <c r="M80">
        <v>175</v>
      </c>
      <c r="AK80" s="14">
        <v>0</v>
      </c>
      <c r="AL80" s="14">
        <v>1</v>
      </c>
      <c r="BH80" s="38">
        <v>0.89999999999999991</v>
      </c>
      <c r="BI80" s="38">
        <v>15.061838</v>
      </c>
      <c r="BJ80" s="38">
        <v>7</v>
      </c>
      <c r="BK80" s="38">
        <v>0.59540499999999996</v>
      </c>
      <c r="BL80" s="38">
        <v>5</v>
      </c>
      <c r="BM80" s="38">
        <v>0</v>
      </c>
      <c r="BN80" s="38">
        <v>0</v>
      </c>
      <c r="BO80" s="38">
        <v>0</v>
      </c>
      <c r="BP80" s="38">
        <v>2</v>
      </c>
      <c r="BQ80" s="38">
        <v>9999</v>
      </c>
      <c r="BR80" s="38">
        <v>0</v>
      </c>
      <c r="BS80" s="38">
        <v>17</v>
      </c>
      <c r="BT80" s="38">
        <v>25</v>
      </c>
      <c r="BU80" s="38">
        <v>500</v>
      </c>
      <c r="BV80" s="38">
        <v>150</v>
      </c>
      <c r="BW80" s="38">
        <v>200</v>
      </c>
      <c r="BX80" s="38">
        <v>200</v>
      </c>
      <c r="BY80" s="38">
        <v>99999</v>
      </c>
      <c r="CP80" s="13"/>
      <c r="CQ80" s="13"/>
      <c r="CR80" s="13"/>
      <c r="CS80" s="13"/>
      <c r="CU80" s="13"/>
      <c r="CV80" s="13"/>
      <c r="DC80" s="13"/>
      <c r="DD80" s="13"/>
    </row>
    <row r="81" spans="1:108" x14ac:dyDescent="0.2">
      <c r="A81" s="3" t="s">
        <v>2</v>
      </c>
      <c r="B81" s="3" t="s">
        <v>6</v>
      </c>
      <c r="C81" s="3"/>
      <c r="D81" s="3"/>
      <c r="E81" s="3"/>
      <c r="F81" s="3"/>
      <c r="G81" s="3"/>
      <c r="H81" s="10"/>
      <c r="I81" s="3"/>
      <c r="J81" s="12">
        <v>0</v>
      </c>
      <c r="K81" s="12">
        <v>1</v>
      </c>
      <c r="L81" s="12">
        <v>0</v>
      </c>
      <c r="M81">
        <v>175</v>
      </c>
      <c r="AK81" s="14">
        <v>0</v>
      </c>
      <c r="AL81" s="14">
        <v>1</v>
      </c>
      <c r="BH81" s="38">
        <v>0.60000000000000009</v>
      </c>
      <c r="BI81" s="38">
        <v>15.061838</v>
      </c>
      <c r="BJ81" s="38">
        <v>7</v>
      </c>
      <c r="BK81" s="38">
        <v>0.59540499999999996</v>
      </c>
      <c r="BL81" s="38">
        <v>5</v>
      </c>
      <c r="BM81" s="38">
        <v>0</v>
      </c>
      <c r="BN81" s="38">
        <v>0</v>
      </c>
      <c r="BO81" s="38">
        <v>0</v>
      </c>
      <c r="BP81" s="38">
        <v>2</v>
      </c>
      <c r="BQ81" s="38">
        <v>9999</v>
      </c>
      <c r="BR81" s="38">
        <v>7</v>
      </c>
      <c r="BS81" s="38">
        <v>17</v>
      </c>
      <c r="BT81" s="38">
        <v>25</v>
      </c>
      <c r="BU81" s="38">
        <v>500</v>
      </c>
      <c r="BV81" s="38">
        <v>150</v>
      </c>
      <c r="BW81" s="38">
        <v>200</v>
      </c>
      <c r="BX81" s="38">
        <v>200</v>
      </c>
      <c r="BY81" s="38">
        <v>99999</v>
      </c>
      <c r="CP81" s="13"/>
      <c r="CQ81" s="13"/>
      <c r="CR81" s="13"/>
      <c r="CS81" s="13"/>
      <c r="CU81" s="13"/>
      <c r="CV81" s="13"/>
      <c r="DC81" s="13"/>
      <c r="DD81" s="13"/>
    </row>
    <row r="82" spans="1:108" x14ac:dyDescent="0.2">
      <c r="A82" s="3" t="s">
        <v>218</v>
      </c>
      <c r="B82" s="3" t="s">
        <v>219</v>
      </c>
      <c r="C82" s="3"/>
      <c r="D82" s="3"/>
      <c r="E82" s="3"/>
      <c r="F82" s="3"/>
      <c r="G82" s="3"/>
      <c r="H82" s="10"/>
      <c r="I82" s="3"/>
      <c r="J82" s="12">
        <v>0</v>
      </c>
      <c r="K82" s="12">
        <v>0</v>
      </c>
      <c r="L82" s="12">
        <v>1</v>
      </c>
      <c r="M82">
        <v>0</v>
      </c>
      <c r="AK82" s="14">
        <v>0</v>
      </c>
      <c r="AL82" s="14">
        <v>1</v>
      </c>
      <c r="BH82" s="38">
        <v>0</v>
      </c>
      <c r="BI82" s="38">
        <v>15.061838</v>
      </c>
      <c r="BJ82" s="38">
        <v>7</v>
      </c>
      <c r="BK82" s="38">
        <v>0.59540499999999996</v>
      </c>
      <c r="BL82" s="38">
        <v>5</v>
      </c>
      <c r="BM82" s="38">
        <v>0</v>
      </c>
      <c r="BN82" s="38">
        <v>0</v>
      </c>
      <c r="BO82" s="38">
        <v>0</v>
      </c>
      <c r="BP82" s="38">
        <v>2</v>
      </c>
      <c r="BQ82" s="38">
        <v>9999</v>
      </c>
      <c r="BR82" s="38">
        <v>0</v>
      </c>
      <c r="BS82" s="38">
        <v>0</v>
      </c>
      <c r="BT82" s="38">
        <v>0</v>
      </c>
      <c r="BU82" s="38">
        <v>0</v>
      </c>
      <c r="BV82" s="38">
        <v>0</v>
      </c>
      <c r="BW82" s="38">
        <v>0</v>
      </c>
      <c r="BX82" s="38">
        <v>0</v>
      </c>
      <c r="BY82" s="38">
        <v>0</v>
      </c>
      <c r="CP82" s="13"/>
      <c r="CQ82" s="13"/>
      <c r="CR82" s="13"/>
      <c r="CS82" s="13"/>
      <c r="CU82" s="13"/>
      <c r="CV82" s="13"/>
      <c r="DC82" s="13"/>
      <c r="DD82" s="13"/>
    </row>
    <row r="83" spans="1:108" x14ac:dyDescent="0.2">
      <c r="D83" s="3"/>
      <c r="E83" s="3"/>
      <c r="F83" s="3"/>
      <c r="G83" s="3"/>
      <c r="H83" s="10"/>
      <c r="I83" s="3"/>
      <c r="AG83" s="11" t="s">
        <v>228</v>
      </c>
      <c r="BH83" t="s">
        <v>128</v>
      </c>
      <c r="CV83" s="13"/>
      <c r="DC83" s="13"/>
      <c r="DD83" s="13"/>
    </row>
    <row r="84" spans="1:108" x14ac:dyDescent="0.2">
      <c r="A84" s="3" t="s">
        <v>1</v>
      </c>
      <c r="B84" s="3" t="s">
        <v>4</v>
      </c>
      <c r="C84" s="3"/>
      <c r="D84" s="3"/>
      <c r="E84" s="3"/>
      <c r="F84" s="3"/>
      <c r="G84" s="3"/>
      <c r="H84" s="10"/>
      <c r="I84" s="3"/>
      <c r="AK84" s="66" cm="1">
        <f t="array" ref="AK84:AL90">AK76:AL82*AK94:AL94</f>
        <v>7</v>
      </c>
      <c r="AL84" s="38">
        <v>0</v>
      </c>
      <c r="BH84" s="45" cm="1">
        <f t="array" ref="BH84:CA90">MMULT(AG60:BF66,BH21:CA46)</f>
        <v>0.3</v>
      </c>
      <c r="BI84" s="28">
        <v>15.061838</v>
      </c>
      <c r="BJ84" s="28">
        <v>7</v>
      </c>
      <c r="BK84" s="28">
        <v>0</v>
      </c>
      <c r="BL84" s="28">
        <v>5</v>
      </c>
      <c r="BM84" s="28">
        <v>0</v>
      </c>
      <c r="BN84" s="28">
        <v>0</v>
      </c>
      <c r="BO84" s="28">
        <v>0</v>
      </c>
      <c r="BP84" s="28">
        <v>0.5</v>
      </c>
      <c r="BQ84" s="28">
        <v>0.75</v>
      </c>
      <c r="BR84" s="28">
        <v>1.8618380000000001</v>
      </c>
      <c r="BS84" s="28">
        <v>0</v>
      </c>
      <c r="BT84" s="28">
        <v>0</v>
      </c>
      <c r="BU84" s="28">
        <v>14.885474</v>
      </c>
      <c r="BV84" s="28">
        <v>99.236492999999996</v>
      </c>
      <c r="BW84" s="28">
        <v>0.76350667000000005</v>
      </c>
      <c r="BX84" s="28">
        <v>0.76350667000000005</v>
      </c>
      <c r="BY84" s="28">
        <v>1.3743119999999999E-2</v>
      </c>
      <c r="BZ84" s="28">
        <v>0</v>
      </c>
      <c r="CA84" s="29">
        <v>0</v>
      </c>
      <c r="CW84" s="13"/>
      <c r="CX84" s="13"/>
      <c r="CY84" s="13"/>
      <c r="CZ84" s="13"/>
      <c r="DA84" s="13"/>
      <c r="DB84" s="13"/>
      <c r="DC84" s="13"/>
      <c r="DD84" s="13"/>
    </row>
    <row r="85" spans="1:108" x14ac:dyDescent="0.2">
      <c r="A85" s="3" t="s">
        <v>1</v>
      </c>
      <c r="B85" s="3" t="s">
        <v>5</v>
      </c>
      <c r="C85" s="3"/>
      <c r="D85" s="3"/>
      <c r="E85" s="3"/>
      <c r="F85" s="3"/>
      <c r="G85" s="3"/>
      <c r="H85" s="10"/>
      <c r="I85" s="3"/>
      <c r="AK85" s="38">
        <v>7</v>
      </c>
      <c r="AL85" s="38">
        <v>0</v>
      </c>
      <c r="BH85" s="30">
        <v>0.6</v>
      </c>
      <c r="BI85">
        <v>9.6999999999999993</v>
      </c>
      <c r="BJ85">
        <v>4.5999999999999996</v>
      </c>
      <c r="BK85">
        <v>0</v>
      </c>
      <c r="BL85">
        <v>3</v>
      </c>
      <c r="BM85">
        <v>0</v>
      </c>
      <c r="BN85">
        <v>0</v>
      </c>
      <c r="BO85">
        <v>0</v>
      </c>
      <c r="BP85">
        <v>1</v>
      </c>
      <c r="BQ85">
        <v>1.5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 s="31">
        <v>0</v>
      </c>
      <c r="CW85" s="13"/>
      <c r="CX85" s="13"/>
      <c r="CY85" s="13"/>
      <c r="CZ85" s="13"/>
      <c r="DA85" s="13"/>
      <c r="DB85" s="13"/>
      <c r="DC85" s="13"/>
      <c r="DD85" s="13"/>
    </row>
    <row r="86" spans="1:108" x14ac:dyDescent="0.2">
      <c r="A86" s="3" t="s">
        <v>1</v>
      </c>
      <c r="B86" s="3" t="s">
        <v>6</v>
      </c>
      <c r="C86" s="3"/>
      <c r="D86" s="3"/>
      <c r="E86" s="3"/>
      <c r="F86" s="3"/>
      <c r="G86" s="3"/>
      <c r="H86" s="10"/>
      <c r="I86" s="3"/>
      <c r="AK86" s="38">
        <v>7</v>
      </c>
      <c r="AL86" s="38">
        <v>0</v>
      </c>
      <c r="BH86" s="30">
        <v>0.3</v>
      </c>
      <c r="BI86">
        <v>15.061838</v>
      </c>
      <c r="BJ86">
        <v>7</v>
      </c>
      <c r="BK86">
        <v>0.59540499999999996</v>
      </c>
      <c r="BL86">
        <v>5</v>
      </c>
      <c r="BM86">
        <v>0</v>
      </c>
      <c r="BN86">
        <v>0</v>
      </c>
      <c r="BO86">
        <v>0</v>
      </c>
      <c r="BP86">
        <v>2</v>
      </c>
      <c r="BQ86">
        <v>3.6615611000000001</v>
      </c>
      <c r="BR86">
        <v>2.2617980000000002</v>
      </c>
      <c r="BS86">
        <v>0</v>
      </c>
      <c r="BT86">
        <v>0</v>
      </c>
      <c r="BU86">
        <v>0</v>
      </c>
      <c r="BV86">
        <v>0</v>
      </c>
      <c r="BW86">
        <v>100</v>
      </c>
      <c r="BX86">
        <v>100</v>
      </c>
      <c r="BY86">
        <v>1.8</v>
      </c>
      <c r="BZ86">
        <v>0.4</v>
      </c>
      <c r="CA86" s="31">
        <v>0.40500000000000003</v>
      </c>
      <c r="CW86" s="13"/>
      <c r="CX86" s="13"/>
      <c r="CY86" s="13"/>
      <c r="CZ86" s="13"/>
      <c r="DA86" s="13"/>
      <c r="DB86" s="13"/>
      <c r="DC86" s="13"/>
      <c r="DD86" s="13"/>
    </row>
    <row r="87" spans="1:108" x14ac:dyDescent="0.2">
      <c r="A87" s="3" t="s">
        <v>2</v>
      </c>
      <c r="B87" s="3" t="s">
        <v>4</v>
      </c>
      <c r="C87" s="3"/>
      <c r="D87" s="3"/>
      <c r="E87" s="3"/>
      <c r="F87" s="3"/>
      <c r="G87" s="3"/>
      <c r="H87" s="10"/>
      <c r="I87" s="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K87" s="38">
        <v>0</v>
      </c>
      <c r="AL87" s="38">
        <v>7</v>
      </c>
      <c r="BH87" s="30">
        <v>0.6</v>
      </c>
      <c r="BI87">
        <v>15.061838</v>
      </c>
      <c r="BJ87">
        <v>2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0.5</v>
      </c>
      <c r="BQ87">
        <v>0.75</v>
      </c>
      <c r="BR87">
        <v>4.761838</v>
      </c>
      <c r="BS87">
        <v>0</v>
      </c>
      <c r="BT87">
        <v>0</v>
      </c>
      <c r="BU87">
        <v>17</v>
      </c>
      <c r="BV87">
        <v>100</v>
      </c>
      <c r="BW87">
        <v>10</v>
      </c>
      <c r="BX87">
        <v>10</v>
      </c>
      <c r="BY87">
        <v>0.18</v>
      </c>
      <c r="BZ87">
        <v>0</v>
      </c>
      <c r="CA87" s="31">
        <v>0</v>
      </c>
      <c r="CW87" s="13"/>
      <c r="CX87" s="13"/>
      <c r="CY87" s="13"/>
      <c r="CZ87" s="13"/>
      <c r="DA87" s="13"/>
      <c r="DB87" s="13"/>
      <c r="DC87" s="13"/>
      <c r="DD87" s="13"/>
    </row>
    <row r="88" spans="1:108" x14ac:dyDescent="0.2">
      <c r="A88" s="3" t="s">
        <v>2</v>
      </c>
      <c r="B88" s="3" t="s">
        <v>5</v>
      </c>
      <c r="C88" s="3"/>
      <c r="D88" s="3"/>
      <c r="E88" s="3"/>
      <c r="F88" s="3"/>
      <c r="G88" s="3"/>
      <c r="H88" s="10"/>
      <c r="I88" s="3"/>
      <c r="AK88" s="38">
        <v>0</v>
      </c>
      <c r="AL88" s="38">
        <v>7</v>
      </c>
      <c r="BH88" s="30">
        <v>0.9</v>
      </c>
      <c r="BI88">
        <v>10</v>
      </c>
      <c r="BJ88">
        <v>6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1</v>
      </c>
      <c r="BQ88">
        <v>1.5</v>
      </c>
      <c r="BR88">
        <v>0</v>
      </c>
      <c r="BS88">
        <v>0</v>
      </c>
      <c r="BT88">
        <v>0</v>
      </c>
      <c r="BU88">
        <v>17</v>
      </c>
      <c r="BV88">
        <v>100</v>
      </c>
      <c r="BW88">
        <v>10</v>
      </c>
      <c r="BX88">
        <v>10</v>
      </c>
      <c r="BY88">
        <v>0.18</v>
      </c>
      <c r="BZ88">
        <v>0</v>
      </c>
      <c r="CA88" s="31">
        <v>0</v>
      </c>
    </row>
    <row r="89" spans="1:108" x14ac:dyDescent="0.2">
      <c r="A89" s="3" t="s">
        <v>2</v>
      </c>
      <c r="B89" s="3" t="s">
        <v>6</v>
      </c>
      <c r="C89" s="3"/>
      <c r="D89" s="3"/>
      <c r="E89" s="3"/>
      <c r="F89" s="3"/>
      <c r="G89" s="3"/>
      <c r="H89" s="10"/>
      <c r="I89" s="3"/>
      <c r="AK89" s="38">
        <v>0</v>
      </c>
      <c r="AL89" s="38">
        <v>7</v>
      </c>
      <c r="BH89" s="32">
        <v>0.6</v>
      </c>
      <c r="BI89" s="7">
        <v>15.061838</v>
      </c>
      <c r="BJ89" s="7">
        <v>3</v>
      </c>
      <c r="BK89" s="7">
        <v>0</v>
      </c>
      <c r="BL89" s="7">
        <v>0</v>
      </c>
      <c r="BM89" s="7">
        <v>0</v>
      </c>
      <c r="BN89" s="7">
        <v>0</v>
      </c>
      <c r="BO89" s="7">
        <v>0</v>
      </c>
      <c r="BP89" s="7">
        <v>2</v>
      </c>
      <c r="BQ89" s="7">
        <v>3</v>
      </c>
      <c r="BR89" s="7">
        <v>4.3618379999999997</v>
      </c>
      <c r="BS89" s="7">
        <v>0</v>
      </c>
      <c r="BT89" s="7">
        <v>0</v>
      </c>
      <c r="BU89" s="7">
        <v>4.3618379999999997</v>
      </c>
      <c r="BV89" s="7">
        <v>29.07892</v>
      </c>
      <c r="BW89" s="7">
        <v>30.92108</v>
      </c>
      <c r="BX89" s="7">
        <v>30.92108</v>
      </c>
      <c r="BY89" s="7">
        <v>0.55657944000000004</v>
      </c>
      <c r="BZ89" s="7">
        <v>0</v>
      </c>
      <c r="CA89" s="33">
        <v>0</v>
      </c>
    </row>
    <row r="90" spans="1:108" x14ac:dyDescent="0.2">
      <c r="A90" s="3" t="s">
        <v>218</v>
      </c>
      <c r="B90" s="3" t="s">
        <v>219</v>
      </c>
      <c r="C90" s="3"/>
      <c r="D90" s="3"/>
      <c r="E90" s="3"/>
      <c r="F90" s="3"/>
      <c r="G90" s="3"/>
      <c r="H90" s="10"/>
      <c r="I90" s="3"/>
      <c r="AK90">
        <v>0</v>
      </c>
      <c r="AL90">
        <v>7</v>
      </c>
      <c r="BH90" s="32">
        <v>0</v>
      </c>
      <c r="BI90" s="7">
        <v>15.061838</v>
      </c>
      <c r="BJ90" s="7">
        <v>6.4045950000000005</v>
      </c>
      <c r="BK90" s="7">
        <v>0.59540499999999996</v>
      </c>
      <c r="BL90" s="7">
        <v>0</v>
      </c>
      <c r="BM90" s="7">
        <v>0</v>
      </c>
      <c r="BN90" s="7">
        <v>0</v>
      </c>
      <c r="BO90" s="7">
        <v>0</v>
      </c>
      <c r="BP90" s="7">
        <v>2</v>
      </c>
      <c r="BQ90" s="7">
        <v>3.6615611000000001</v>
      </c>
      <c r="BR90" s="7">
        <v>0</v>
      </c>
      <c r="BS90" s="7">
        <v>0</v>
      </c>
      <c r="BT90" s="7">
        <v>0</v>
      </c>
      <c r="BU90" s="7">
        <v>0</v>
      </c>
      <c r="BV90" s="7">
        <v>0</v>
      </c>
      <c r="BW90" s="7">
        <v>0</v>
      </c>
      <c r="BX90" s="7">
        <v>0</v>
      </c>
      <c r="BY90" s="7">
        <v>0</v>
      </c>
      <c r="BZ90" s="7">
        <v>0</v>
      </c>
      <c r="CA90" s="33">
        <v>0</v>
      </c>
    </row>
    <row r="91" spans="1:108" x14ac:dyDescent="0.2">
      <c r="D91" s="3"/>
      <c r="E91" s="3"/>
      <c r="F91" s="3"/>
      <c r="G91" s="3"/>
      <c r="H91" s="10"/>
      <c r="I91" s="3"/>
      <c r="BH91" s="11" t="s">
        <v>130</v>
      </c>
    </row>
    <row r="92" spans="1:108" x14ac:dyDescent="0.2">
      <c r="A92" s="3"/>
      <c r="B92" s="3"/>
      <c r="C92" s="3"/>
      <c r="D92" s="3"/>
      <c r="E92" s="3"/>
      <c r="F92" s="3"/>
      <c r="G92" s="3"/>
      <c r="H92" s="10"/>
      <c r="I92" s="3"/>
      <c r="BH92" s="25">
        <v>0</v>
      </c>
      <c r="BI92" s="25">
        <v>9.0618379999999998</v>
      </c>
      <c r="BJ92" s="25">
        <v>0</v>
      </c>
      <c r="BK92" s="25">
        <v>0.59540499999999996</v>
      </c>
      <c r="BL92" s="25">
        <v>5</v>
      </c>
      <c r="BM92" s="25">
        <v>0</v>
      </c>
      <c r="BN92" s="25">
        <v>0</v>
      </c>
      <c r="BO92" s="25">
        <v>0</v>
      </c>
      <c r="BP92" s="25">
        <v>2</v>
      </c>
      <c r="BQ92" s="25">
        <v>0</v>
      </c>
      <c r="BR92" s="25">
        <v>0</v>
      </c>
      <c r="BS92" s="25">
        <v>0</v>
      </c>
      <c r="BT92" s="25">
        <v>0</v>
      </c>
      <c r="BU92" s="25">
        <v>0</v>
      </c>
      <c r="BV92" s="25">
        <v>0</v>
      </c>
      <c r="BW92" s="25">
        <v>0</v>
      </c>
      <c r="BX92" s="25">
        <v>0</v>
      </c>
      <c r="BY92" s="25">
        <v>0</v>
      </c>
      <c r="BZ92" s="25">
        <v>0</v>
      </c>
      <c r="CA92" s="25">
        <v>0</v>
      </c>
    </row>
    <row r="93" spans="1:108" x14ac:dyDescent="0.2">
      <c r="A93" s="3"/>
      <c r="B93" s="3"/>
      <c r="C93" s="3"/>
      <c r="D93" s="3"/>
      <c r="E93" s="3"/>
      <c r="F93" s="3"/>
      <c r="G93" s="3"/>
      <c r="H93" s="10"/>
      <c r="I93" s="3"/>
      <c r="AG93" s="11" t="s">
        <v>230</v>
      </c>
      <c r="BH93" s="11" t="s">
        <v>104</v>
      </c>
    </row>
    <row r="94" spans="1:108" x14ac:dyDescent="0.2">
      <c r="A94" s="3"/>
      <c r="B94" s="3"/>
      <c r="C94" s="3"/>
      <c r="D94" s="3"/>
      <c r="E94" s="3"/>
      <c r="F94" s="3"/>
      <c r="G94" s="3"/>
      <c r="H94" s="10"/>
      <c r="I94" s="3"/>
      <c r="AG94" s="38" cm="1">
        <f t="array" ref="AG94:BF94">MMULT(_xlfn.ANCHORARRAY(BH94),TRANSPOSE(BH21:CA46))</f>
        <v>3</v>
      </c>
      <c r="AH94" s="38">
        <v>15.061838</v>
      </c>
      <c r="AI94" s="38">
        <v>15.061838</v>
      </c>
      <c r="AJ94" s="38">
        <v>1</v>
      </c>
      <c r="AK94" s="38">
        <v>7</v>
      </c>
      <c r="AL94" s="38">
        <v>7</v>
      </c>
      <c r="AM94" s="38">
        <v>7</v>
      </c>
      <c r="AN94" s="38">
        <v>0.59540499999999996</v>
      </c>
      <c r="AO94" s="38">
        <v>1</v>
      </c>
      <c r="AP94" s="38">
        <v>5</v>
      </c>
      <c r="AQ94" s="38">
        <v>0</v>
      </c>
      <c r="AR94" s="38">
        <v>0</v>
      </c>
      <c r="AS94" s="38">
        <v>0</v>
      </c>
      <c r="AT94" s="38">
        <v>2</v>
      </c>
      <c r="AU94" s="38">
        <v>9999</v>
      </c>
      <c r="AV94" s="38">
        <v>7</v>
      </c>
      <c r="AW94" s="38">
        <v>42</v>
      </c>
      <c r="AX94" s="38">
        <v>42</v>
      </c>
      <c r="AY94" s="38">
        <v>100</v>
      </c>
      <c r="AZ94" s="38">
        <v>150</v>
      </c>
      <c r="BA94" s="38">
        <v>400</v>
      </c>
      <c r="BB94" s="38">
        <v>400</v>
      </c>
      <c r="BC94" s="38">
        <v>150</v>
      </c>
      <c r="BD94" s="38">
        <v>400</v>
      </c>
      <c r="BE94" s="38">
        <v>400</v>
      </c>
      <c r="BF94" s="38">
        <v>99999</v>
      </c>
      <c r="BH94" s="40" cm="1">
        <f t="array" ref="BH94:CA94">(BH92:CA92+BH50:CA50)</f>
        <v>3</v>
      </c>
      <c r="BI94" s="40">
        <v>15.061838</v>
      </c>
      <c r="BJ94" s="40">
        <v>7</v>
      </c>
      <c r="BK94" s="40">
        <v>0.59540499999999996</v>
      </c>
      <c r="BL94" s="40">
        <v>5</v>
      </c>
      <c r="BM94" s="40">
        <v>0</v>
      </c>
      <c r="BN94" s="40">
        <v>0</v>
      </c>
      <c r="BO94" s="40">
        <v>0</v>
      </c>
      <c r="BP94" s="40">
        <v>2</v>
      </c>
      <c r="BQ94" s="46">
        <v>9999</v>
      </c>
      <c r="BR94" s="40">
        <v>7</v>
      </c>
      <c r="BS94" s="40">
        <v>17</v>
      </c>
      <c r="BT94" s="40">
        <v>25</v>
      </c>
      <c r="BU94" s="40">
        <v>100</v>
      </c>
      <c r="BV94" s="40">
        <v>150</v>
      </c>
      <c r="BW94" s="40">
        <v>200</v>
      </c>
      <c r="BX94" s="40">
        <v>200</v>
      </c>
      <c r="BY94" s="40">
        <v>99999</v>
      </c>
      <c r="BZ94" s="40">
        <v>1</v>
      </c>
      <c r="CA94" s="40">
        <v>1</v>
      </c>
    </row>
    <row r="95" spans="1:108" x14ac:dyDescent="0.2">
      <c r="A95" s="3"/>
      <c r="B95" s="3"/>
      <c r="C95" s="3"/>
      <c r="D95" s="3"/>
      <c r="E95" s="3"/>
      <c r="F95" s="3"/>
      <c r="G95" s="3"/>
      <c r="H95" s="10"/>
      <c r="I95" s="3"/>
    </row>
    <row r="96" spans="1:108" x14ac:dyDescent="0.2">
      <c r="A96" s="3"/>
      <c r="B96" s="3"/>
      <c r="C96" s="3"/>
      <c r="D96" s="3"/>
      <c r="E96" s="3"/>
      <c r="F96" s="3"/>
      <c r="G96" s="3"/>
      <c r="H96" s="10"/>
      <c r="I96" s="3"/>
      <c r="AF96" s="42"/>
    </row>
    <row r="97" spans="1:9" x14ac:dyDescent="0.2">
      <c r="A97" s="3"/>
      <c r="B97" s="3"/>
      <c r="C97" s="3"/>
      <c r="D97" s="3"/>
      <c r="E97" s="3"/>
      <c r="F97" s="3"/>
      <c r="G97" s="3"/>
      <c r="H97" s="10"/>
      <c r="I97" s="3"/>
    </row>
  </sheetData>
  <phoneticPr fontId="12" type="noConversion"/>
  <pageMargins left="0.7" right="0.7" top="0.75" bottom="0.75" header="0.3" footer="0.3"/>
  <pageSetup paperSize="9" orientation="portrait" horizontalDpi="0" verticalDpi="0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3A36B-7B9D-4D44-8E2F-FF44385CC5F2}">
  <dimension ref="A1:CV95"/>
  <sheetViews>
    <sheetView topLeftCell="AE54" zoomScale="68" workbookViewId="0">
      <selection activeCell="W25" sqref="W25"/>
    </sheetView>
  </sheetViews>
  <sheetFormatPr baseColWidth="10" defaultRowHeight="16" x14ac:dyDescent="0.2"/>
  <cols>
    <col min="6" max="6" width="6.6640625" customWidth="1"/>
    <col min="7" max="7" width="16.5" customWidth="1"/>
    <col min="8" max="8" width="10.83203125" style="31"/>
    <col min="9" max="9" width="4.6640625" customWidth="1"/>
    <col min="10" max="10" width="5.6640625" customWidth="1"/>
    <col min="11" max="11" width="9.1640625" bestFit="1" customWidth="1"/>
    <col min="12" max="12" width="8" customWidth="1"/>
    <col min="13" max="13" width="5.6640625" customWidth="1"/>
    <col min="14" max="14" width="7.1640625" customWidth="1"/>
    <col min="15" max="15" width="11.33203125" bestFit="1" customWidth="1"/>
    <col min="16" max="16" width="15.33203125" customWidth="1"/>
    <col min="17" max="17" width="13" customWidth="1"/>
    <col min="18" max="18" width="9.83203125" customWidth="1"/>
    <col min="19" max="20" width="5.6640625" customWidth="1"/>
    <col min="37" max="38" width="14.6640625" customWidth="1"/>
    <col min="45" max="45" width="6.33203125" customWidth="1"/>
    <col min="65" max="65" width="4.83203125" customWidth="1"/>
    <col min="73" max="73" width="4.5" customWidth="1"/>
    <col min="84" max="84" width="5.83203125" customWidth="1"/>
  </cols>
  <sheetData>
    <row r="1" spans="1:100" x14ac:dyDescent="0.2">
      <c r="A1" s="1" t="s">
        <v>0</v>
      </c>
      <c r="B1" s="1"/>
      <c r="C1" s="1"/>
      <c r="D1" s="1"/>
      <c r="E1" s="1"/>
      <c r="F1" s="1"/>
      <c r="G1" s="1"/>
      <c r="H1" s="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BN1" s="3" t="s">
        <v>1</v>
      </c>
      <c r="BO1" s="3" t="s">
        <v>1</v>
      </c>
      <c r="BP1" s="3" t="s">
        <v>1</v>
      </c>
      <c r="BQ1" s="3" t="s">
        <v>2</v>
      </c>
      <c r="BR1" s="3" t="s">
        <v>2</v>
      </c>
      <c r="BS1" s="3" t="s">
        <v>2</v>
      </c>
      <c r="BT1" s="3" t="s">
        <v>218</v>
      </c>
      <c r="BU1" s="3"/>
      <c r="BV1" s="3" t="s">
        <v>1</v>
      </c>
      <c r="BW1" s="3" t="s">
        <v>1</v>
      </c>
      <c r="BX1" s="3" t="s">
        <v>1</v>
      </c>
      <c r="BY1" s="3" t="s">
        <v>2</v>
      </c>
      <c r="BZ1" s="3" t="s">
        <v>2</v>
      </c>
      <c r="CA1" s="3" t="s">
        <v>2</v>
      </c>
      <c r="CB1" s="3" t="s">
        <v>218</v>
      </c>
      <c r="CC1" s="3"/>
      <c r="CD1" s="3"/>
      <c r="CG1" s="3" t="s">
        <v>1</v>
      </c>
      <c r="CH1" s="3" t="s">
        <v>1</v>
      </c>
      <c r="CI1" s="3" t="s">
        <v>1</v>
      </c>
      <c r="CJ1" s="3" t="s">
        <v>2</v>
      </c>
      <c r="CK1" s="3" t="s">
        <v>2</v>
      </c>
      <c r="CL1" s="3" t="s">
        <v>2</v>
      </c>
      <c r="CM1" s="3" t="s">
        <v>218</v>
      </c>
      <c r="CO1" s="3" t="s">
        <v>1</v>
      </c>
      <c r="CP1" s="3" t="s">
        <v>1</v>
      </c>
      <c r="CQ1" s="3" t="s">
        <v>1</v>
      </c>
      <c r="CR1" s="3" t="s">
        <v>2</v>
      </c>
      <c r="CS1" s="3" t="s">
        <v>2</v>
      </c>
      <c r="CT1" s="3" t="s">
        <v>2</v>
      </c>
      <c r="CU1" s="3" t="s">
        <v>218</v>
      </c>
    </row>
    <row r="2" spans="1:100" x14ac:dyDescent="0.2">
      <c r="A2" s="4"/>
      <c r="B2" s="1" t="s">
        <v>3</v>
      </c>
      <c r="C2" s="1"/>
      <c r="D2" s="1"/>
      <c r="E2" s="1"/>
      <c r="F2" s="1"/>
      <c r="G2" s="1"/>
      <c r="H2" s="2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BN2" s="3" t="s">
        <v>4</v>
      </c>
      <c r="BO2" s="3" t="s">
        <v>5</v>
      </c>
      <c r="BP2" s="3" t="s">
        <v>6</v>
      </c>
      <c r="BQ2" s="3" t="s">
        <v>4</v>
      </c>
      <c r="BR2" s="3" t="s">
        <v>5</v>
      </c>
      <c r="BS2" s="3" t="s">
        <v>6</v>
      </c>
      <c r="BT2" s="3" t="s">
        <v>219</v>
      </c>
      <c r="BU2" s="3"/>
      <c r="BV2" s="3" t="s">
        <v>4</v>
      </c>
      <c r="BW2" s="3" t="s">
        <v>5</v>
      </c>
      <c r="BX2" s="3" t="s">
        <v>6</v>
      </c>
      <c r="BY2" s="3" t="s">
        <v>4</v>
      </c>
      <c r="BZ2" s="3" t="s">
        <v>5</v>
      </c>
      <c r="CA2" s="3" t="s">
        <v>6</v>
      </c>
      <c r="CB2" s="3" t="s">
        <v>219</v>
      </c>
      <c r="CC2" s="3"/>
      <c r="CD2" s="3"/>
      <c r="CG2" s="3" t="s">
        <v>4</v>
      </c>
      <c r="CH2" s="3" t="s">
        <v>5</v>
      </c>
      <c r="CI2" s="3" t="s">
        <v>6</v>
      </c>
      <c r="CJ2" s="3" t="s">
        <v>4</v>
      </c>
      <c r="CK2" s="3" t="s">
        <v>5</v>
      </c>
      <c r="CL2" s="3" t="s">
        <v>6</v>
      </c>
      <c r="CM2" s="3" t="s">
        <v>219</v>
      </c>
      <c r="CO2" s="3" t="s">
        <v>4</v>
      </c>
      <c r="CP2" s="3" t="s">
        <v>5</v>
      </c>
      <c r="CQ2" s="3" t="s">
        <v>6</v>
      </c>
      <c r="CR2" s="3" t="s">
        <v>4</v>
      </c>
      <c r="CS2" s="3" t="s">
        <v>5</v>
      </c>
      <c r="CT2" s="3" t="s">
        <v>6</v>
      </c>
      <c r="CU2" s="3" t="s">
        <v>219</v>
      </c>
    </row>
    <row r="3" spans="1:100" x14ac:dyDescent="0.2">
      <c r="A3" s="4"/>
      <c r="B3" s="1"/>
      <c r="C3" s="1" t="s">
        <v>7</v>
      </c>
      <c r="D3" s="1"/>
      <c r="E3" s="1"/>
      <c r="F3" s="1"/>
      <c r="G3" s="1"/>
      <c r="H3" s="2"/>
      <c r="I3" s="1"/>
      <c r="J3" s="3" t="s">
        <v>61</v>
      </c>
      <c r="K3" s="3" t="s">
        <v>63</v>
      </c>
      <c r="L3" s="3" t="s">
        <v>65</v>
      </c>
      <c r="M3" s="3" t="s">
        <v>67</v>
      </c>
      <c r="N3" s="3" t="s">
        <v>69</v>
      </c>
      <c r="O3" s="3" t="s">
        <v>71</v>
      </c>
      <c r="P3" s="3" t="s">
        <v>212</v>
      </c>
      <c r="Q3" s="3" t="s">
        <v>149</v>
      </c>
      <c r="R3" s="3" t="s">
        <v>151</v>
      </c>
      <c r="S3" s="3" t="s">
        <v>154</v>
      </c>
      <c r="T3" s="1"/>
      <c r="BV3" s="3"/>
      <c r="BW3" s="3"/>
      <c r="BX3" s="3"/>
      <c r="BY3" s="3"/>
      <c r="BZ3" s="3"/>
      <c r="CA3" s="3"/>
      <c r="CB3" s="3"/>
      <c r="CC3" s="3"/>
      <c r="CD3" s="3"/>
      <c r="CG3" s="3"/>
      <c r="CH3" s="3"/>
      <c r="CI3" s="3"/>
      <c r="CJ3" s="3"/>
      <c r="CK3" s="3"/>
      <c r="CL3" s="3"/>
      <c r="CM3" s="3"/>
      <c r="CO3" s="3"/>
      <c r="CP3" s="3"/>
      <c r="CQ3" s="3"/>
      <c r="CR3" s="3"/>
      <c r="CS3" s="3"/>
      <c r="CT3" s="3"/>
    </row>
    <row r="4" spans="1:100" x14ac:dyDescent="0.2">
      <c r="A4" s="1"/>
      <c r="B4" s="1"/>
      <c r="C4" s="1"/>
      <c r="D4" s="1" t="s">
        <v>8</v>
      </c>
      <c r="E4" s="1"/>
      <c r="F4" s="1"/>
      <c r="G4" s="1"/>
      <c r="H4" s="2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AT4" s="5" t="s">
        <v>22</v>
      </c>
      <c r="BD4" s="59" t="s">
        <v>186</v>
      </c>
      <c r="BE4" s="44"/>
      <c r="BF4" s="44"/>
      <c r="BG4" s="44"/>
      <c r="BK4" s="44" t="s">
        <v>23</v>
      </c>
      <c r="BL4" s="44"/>
    </row>
    <row r="5" spans="1:100" x14ac:dyDescent="0.2">
      <c r="A5" s="1"/>
      <c r="B5" s="1"/>
      <c r="C5" s="1"/>
      <c r="D5" s="1"/>
      <c r="E5" s="1" t="s">
        <v>24</v>
      </c>
      <c r="F5" s="1"/>
      <c r="G5" s="1"/>
      <c r="H5" s="2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3"/>
      <c r="AT5" t="s">
        <v>117</v>
      </c>
      <c r="AU5" t="s">
        <v>118</v>
      </c>
      <c r="AV5" t="s">
        <v>119</v>
      </c>
      <c r="AW5" t="s">
        <v>120</v>
      </c>
      <c r="AX5" t="s">
        <v>121</v>
      </c>
      <c r="AY5" t="s">
        <v>122</v>
      </c>
      <c r="AZ5" t="s">
        <v>123</v>
      </c>
      <c r="BA5" t="s">
        <v>124</v>
      </c>
      <c r="BB5" t="s">
        <v>125</v>
      </c>
      <c r="BC5" t="s">
        <v>126</v>
      </c>
      <c r="BD5" t="s">
        <v>144</v>
      </c>
      <c r="BE5" t="s">
        <v>232</v>
      </c>
      <c r="BF5" t="s">
        <v>233</v>
      </c>
      <c r="BG5" t="s">
        <v>188</v>
      </c>
      <c r="BH5" t="s">
        <v>241</v>
      </c>
      <c r="BI5" t="s">
        <v>242</v>
      </c>
      <c r="BJ5" t="s">
        <v>244</v>
      </c>
      <c r="BK5" t="s">
        <v>139</v>
      </c>
      <c r="BL5" t="s">
        <v>144</v>
      </c>
      <c r="BM5" s="3"/>
      <c r="BN5" s="3"/>
      <c r="BO5" s="3"/>
      <c r="BP5" s="3"/>
      <c r="BQ5" s="3"/>
      <c r="BR5" s="3"/>
      <c r="BS5" s="3"/>
      <c r="BT5" s="3"/>
      <c r="BU5" s="3"/>
    </row>
    <row r="6" spans="1:100" x14ac:dyDescent="0.2">
      <c r="A6" s="1"/>
      <c r="B6" s="1"/>
      <c r="C6" s="1"/>
      <c r="D6" s="1"/>
      <c r="E6" s="1"/>
      <c r="F6" s="1" t="s">
        <v>36</v>
      </c>
      <c r="G6" s="1"/>
      <c r="H6" s="2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t="s">
        <v>105</v>
      </c>
      <c r="V6" t="s">
        <v>106</v>
      </c>
      <c r="W6" t="s">
        <v>107</v>
      </c>
      <c r="X6" t="s">
        <v>108</v>
      </c>
      <c r="Y6" t="s">
        <v>225</v>
      </c>
      <c r="Z6" t="s">
        <v>229</v>
      </c>
      <c r="AA6" t="s">
        <v>110</v>
      </c>
      <c r="AB6" t="s">
        <v>111</v>
      </c>
      <c r="AC6" t="s">
        <v>112</v>
      </c>
      <c r="AD6" t="s">
        <v>113</v>
      </c>
      <c r="AE6" t="s">
        <v>114</v>
      </c>
      <c r="AF6" t="s">
        <v>115</v>
      </c>
      <c r="AG6" t="s">
        <v>116</v>
      </c>
      <c r="AH6" t="s">
        <v>132</v>
      </c>
      <c r="AI6" t="s">
        <v>143</v>
      </c>
      <c r="AJ6" s="4" t="s">
        <v>143</v>
      </c>
      <c r="AK6" s="4" t="s">
        <v>236</v>
      </c>
      <c r="AL6" s="4" t="s">
        <v>237</v>
      </c>
      <c r="AM6" s="4" t="s">
        <v>171</v>
      </c>
      <c r="AN6" s="4" t="s">
        <v>172</v>
      </c>
      <c r="AO6" s="4" t="s">
        <v>173</v>
      </c>
      <c r="AP6" s="4" t="s">
        <v>174</v>
      </c>
      <c r="AQ6" s="4" t="s">
        <v>175</v>
      </c>
      <c r="AR6" s="4" t="s">
        <v>176</v>
      </c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</row>
    <row r="7" spans="1:100" x14ac:dyDescent="0.2">
      <c r="A7" s="1"/>
      <c r="B7" s="1"/>
      <c r="C7" s="1"/>
      <c r="D7" s="1"/>
      <c r="E7" s="1"/>
      <c r="F7" s="1"/>
      <c r="G7" s="1" t="s">
        <v>42</v>
      </c>
      <c r="H7" s="2"/>
      <c r="I7" s="1"/>
      <c r="J7" s="6" t="s">
        <v>62</v>
      </c>
      <c r="K7" s="6" t="s">
        <v>64</v>
      </c>
      <c r="L7" s="6" t="s">
        <v>68</v>
      </c>
      <c r="M7" s="6" t="s">
        <v>66</v>
      </c>
      <c r="N7" s="6" t="s">
        <v>70</v>
      </c>
      <c r="O7" s="6" t="s">
        <v>72</v>
      </c>
      <c r="P7" s="6" t="s">
        <v>150</v>
      </c>
      <c r="Q7" s="6" t="s">
        <v>152</v>
      </c>
      <c r="R7" s="6" t="s">
        <v>155</v>
      </c>
      <c r="S7" s="6" t="s">
        <v>156</v>
      </c>
      <c r="T7" s="1"/>
      <c r="U7" s="6" t="s">
        <v>25</v>
      </c>
      <c r="V7" s="6" t="s">
        <v>37</v>
      </c>
      <c r="W7" s="6" t="s">
        <v>38</v>
      </c>
      <c r="X7" s="43" t="s">
        <v>39</v>
      </c>
      <c r="Y7" s="65" t="s">
        <v>226</v>
      </c>
      <c r="Z7" s="65" t="s">
        <v>227</v>
      </c>
      <c r="AA7" s="6" t="s">
        <v>41</v>
      </c>
      <c r="AB7" s="6" t="s">
        <v>29</v>
      </c>
      <c r="AC7" s="43" t="s">
        <v>133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56" t="s">
        <v>177</v>
      </c>
      <c r="AK7" s="56" t="s">
        <v>238</v>
      </c>
      <c r="AL7" s="56" t="s">
        <v>239</v>
      </c>
      <c r="AM7" s="56" t="s">
        <v>179</v>
      </c>
      <c r="AN7" s="6" t="s">
        <v>180</v>
      </c>
      <c r="AO7" s="6" t="s">
        <v>181</v>
      </c>
      <c r="AP7" s="6" t="s">
        <v>182</v>
      </c>
      <c r="AQ7" s="6" t="s">
        <v>183</v>
      </c>
      <c r="AR7" s="6" t="s">
        <v>184</v>
      </c>
      <c r="AS7" s="6"/>
      <c r="AT7" s="6" t="s">
        <v>25</v>
      </c>
      <c r="AU7" s="6" t="s">
        <v>26</v>
      </c>
      <c r="AV7" s="6" t="s">
        <v>28</v>
      </c>
      <c r="AW7" s="6" t="s">
        <v>29</v>
      </c>
      <c r="AX7" s="6" t="s">
        <v>30</v>
      </c>
      <c r="AY7" s="6" t="s">
        <v>31</v>
      </c>
      <c r="AZ7" s="6" t="s">
        <v>32</v>
      </c>
      <c r="BA7" s="6" t="s">
        <v>33</v>
      </c>
      <c r="BB7" s="6" t="s">
        <v>34</v>
      </c>
      <c r="BC7" s="6" t="s">
        <v>35</v>
      </c>
      <c r="BD7" s="56" t="s">
        <v>192</v>
      </c>
      <c r="BE7" s="56" t="s">
        <v>234</v>
      </c>
      <c r="BF7" s="56" t="s">
        <v>235</v>
      </c>
      <c r="BG7" s="56" t="s">
        <v>164</v>
      </c>
      <c r="BH7" s="6" t="s">
        <v>194</v>
      </c>
      <c r="BI7" s="6" t="s">
        <v>195</v>
      </c>
      <c r="BJ7" s="6" t="s">
        <v>196</v>
      </c>
      <c r="BK7" s="43" t="s">
        <v>27</v>
      </c>
      <c r="BL7" s="43" t="s">
        <v>131</v>
      </c>
      <c r="BM7" s="6"/>
      <c r="BN7" s="6"/>
      <c r="BO7" s="6"/>
      <c r="BP7" s="6"/>
      <c r="BQ7" s="6"/>
      <c r="BR7" s="6"/>
      <c r="BS7" s="6"/>
      <c r="BT7" s="6"/>
      <c r="BU7" s="6"/>
    </row>
    <row r="8" spans="1:100" x14ac:dyDescent="0.2">
      <c r="A8" s="8"/>
      <c r="B8" s="8"/>
      <c r="C8" s="8"/>
      <c r="D8" s="8"/>
      <c r="E8" s="8"/>
      <c r="F8" s="8"/>
      <c r="G8" s="8"/>
      <c r="H8" s="58" t="s">
        <v>56</v>
      </c>
      <c r="I8" s="8"/>
      <c r="J8" s="9" t="s">
        <v>57</v>
      </c>
      <c r="K8" s="9" t="s">
        <v>57</v>
      </c>
      <c r="L8" s="9" t="s">
        <v>57</v>
      </c>
      <c r="M8" s="9" t="s">
        <v>57</v>
      </c>
      <c r="N8" s="9" t="s">
        <v>57</v>
      </c>
      <c r="O8" s="9" t="s">
        <v>57</v>
      </c>
      <c r="P8" s="9" t="s">
        <v>57</v>
      </c>
      <c r="Q8" s="9" t="s">
        <v>153</v>
      </c>
      <c r="R8" s="9" t="s">
        <v>153</v>
      </c>
      <c r="S8" s="9" t="s">
        <v>157</v>
      </c>
      <c r="T8" s="8"/>
      <c r="U8" s="9" t="s">
        <v>57</v>
      </c>
      <c r="V8" s="9" t="s">
        <v>57</v>
      </c>
      <c r="W8" s="9" t="s">
        <v>57</v>
      </c>
      <c r="X8" s="9" t="s">
        <v>57</v>
      </c>
      <c r="Y8" s="9" t="s">
        <v>57</v>
      </c>
      <c r="Z8" s="9" t="s">
        <v>57</v>
      </c>
      <c r="AA8" s="9" t="s">
        <v>57</v>
      </c>
      <c r="AB8" s="9" t="s">
        <v>57</v>
      </c>
      <c r="AC8" s="9" t="s">
        <v>57</v>
      </c>
      <c r="AD8" s="9" t="s">
        <v>57</v>
      </c>
      <c r="AE8" s="9" t="s">
        <v>57</v>
      </c>
      <c r="AF8" s="9" t="s">
        <v>57</v>
      </c>
      <c r="AG8" s="9" t="s">
        <v>57</v>
      </c>
      <c r="AH8" s="9" t="s">
        <v>57</v>
      </c>
      <c r="AI8" s="9" t="s">
        <v>57</v>
      </c>
      <c r="AJ8" s="9" t="s">
        <v>57</v>
      </c>
      <c r="AK8" s="9" t="s">
        <v>57</v>
      </c>
      <c r="AL8" s="9" t="s">
        <v>57</v>
      </c>
      <c r="AM8" s="9" t="s">
        <v>57</v>
      </c>
      <c r="AN8" s="9" t="s">
        <v>153</v>
      </c>
      <c r="AO8" s="9" t="s">
        <v>153</v>
      </c>
      <c r="AP8" s="9" t="s">
        <v>153</v>
      </c>
      <c r="AQ8" s="9" t="s">
        <v>153</v>
      </c>
      <c r="AR8" s="9" t="s">
        <v>157</v>
      </c>
      <c r="AS8" s="9"/>
      <c r="AT8" s="9" t="s">
        <v>57</v>
      </c>
      <c r="AU8" s="9" t="s">
        <v>57</v>
      </c>
      <c r="AV8" s="9" t="s">
        <v>57</v>
      </c>
      <c r="AW8" s="9" t="s">
        <v>57</v>
      </c>
      <c r="AX8" s="9" t="s">
        <v>57</v>
      </c>
      <c r="AY8" s="9" t="s">
        <v>57</v>
      </c>
      <c r="AZ8" s="9" t="s">
        <v>57</v>
      </c>
      <c r="BA8" s="9" t="s">
        <v>57</v>
      </c>
      <c r="BB8" s="9" t="s">
        <v>57</v>
      </c>
      <c r="BC8" s="9" t="s">
        <v>57</v>
      </c>
      <c r="BD8" s="9" t="s">
        <v>57</v>
      </c>
      <c r="BE8" s="9" t="s">
        <v>57</v>
      </c>
      <c r="BF8" s="9" t="s">
        <v>57</v>
      </c>
      <c r="BG8" s="9" t="s">
        <v>57</v>
      </c>
      <c r="BH8" s="9" t="s">
        <v>153</v>
      </c>
      <c r="BI8" s="9" t="s">
        <v>153</v>
      </c>
      <c r="BJ8" s="9" t="s">
        <v>157</v>
      </c>
      <c r="BK8" s="9" t="s">
        <v>57</v>
      </c>
      <c r="BL8" s="9" t="s">
        <v>57</v>
      </c>
      <c r="BM8" s="9"/>
      <c r="BN8" s="9"/>
      <c r="BO8" s="9"/>
      <c r="BP8" s="9"/>
      <c r="BQ8" s="9"/>
      <c r="BR8" s="9"/>
      <c r="BS8" s="9"/>
      <c r="BT8" s="9"/>
      <c r="BU8" s="9"/>
      <c r="BV8" s="7"/>
      <c r="BW8" s="7"/>
      <c r="BX8" s="7"/>
      <c r="BY8" s="7"/>
      <c r="BZ8" s="7"/>
      <c r="CA8" s="7"/>
      <c r="CB8" s="7"/>
      <c r="CC8" s="7"/>
      <c r="CD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</row>
    <row r="9" spans="1:100" x14ac:dyDescent="0.2">
      <c r="A9" s="3"/>
      <c r="B9" s="3"/>
      <c r="C9" s="3"/>
      <c r="D9" s="3"/>
      <c r="E9" s="3"/>
      <c r="F9" s="3"/>
      <c r="G9" s="3"/>
      <c r="H9" s="10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11" t="s">
        <v>58</v>
      </c>
      <c r="BN9" s="11" t="s">
        <v>220</v>
      </c>
      <c r="BV9" s="11" t="s">
        <v>59</v>
      </c>
      <c r="CD9" t="s">
        <v>145</v>
      </c>
      <c r="CE9" t="s">
        <v>146</v>
      </c>
      <c r="CG9" s="11" t="s">
        <v>223</v>
      </c>
      <c r="CO9" s="11" t="s">
        <v>60</v>
      </c>
    </row>
    <row r="10" spans="1:100" x14ac:dyDescent="0.2">
      <c r="A10" s="3"/>
      <c r="B10" s="3"/>
      <c r="C10" s="3" t="s">
        <v>61</v>
      </c>
      <c r="D10" s="3"/>
      <c r="E10" s="3"/>
      <c r="F10" s="3"/>
      <c r="G10" s="6" t="s">
        <v>62</v>
      </c>
      <c r="H10" s="10" t="s">
        <v>57</v>
      </c>
      <c r="I10" s="3"/>
      <c r="J10" s="13" t="s">
        <v>75</v>
      </c>
      <c r="K10" s="13" t="s">
        <v>76</v>
      </c>
      <c r="L10" s="34" t="s">
        <v>249</v>
      </c>
      <c r="N10" s="3"/>
      <c r="O10" s="3"/>
      <c r="P10" s="3"/>
      <c r="Q10" s="3"/>
      <c r="R10" s="3"/>
      <c r="S10" s="3"/>
      <c r="T10" s="3"/>
      <c r="U10" s="14">
        <v>0</v>
      </c>
      <c r="V10" s="14">
        <v>0</v>
      </c>
      <c r="W10" s="14">
        <v>0</v>
      </c>
      <c r="X10" s="14">
        <v>1E-4</v>
      </c>
      <c r="Y10" s="15">
        <v>0.5</v>
      </c>
      <c r="Z10" s="15">
        <v>0.4</v>
      </c>
      <c r="AA10" s="15">
        <v>0.5</v>
      </c>
      <c r="AB10" s="14">
        <v>0</v>
      </c>
      <c r="AC10" s="14">
        <v>0</v>
      </c>
      <c r="AD10" s="14">
        <v>0</v>
      </c>
      <c r="AE10" s="14">
        <v>0</v>
      </c>
      <c r="AF10" s="15">
        <v>0.6</v>
      </c>
      <c r="AG10" s="15">
        <v>1.2</v>
      </c>
      <c r="AH10" s="14">
        <v>0</v>
      </c>
      <c r="AI10" s="14">
        <v>0</v>
      </c>
      <c r="AJ10" s="14">
        <v>1</v>
      </c>
      <c r="AK10" s="14">
        <v>0</v>
      </c>
      <c r="AL10" s="14">
        <v>0</v>
      </c>
      <c r="AM10" s="14">
        <v>0</v>
      </c>
      <c r="AN10" s="14">
        <v>0</v>
      </c>
      <c r="AO10" s="14">
        <v>0</v>
      </c>
      <c r="AP10" s="14">
        <v>0</v>
      </c>
      <c r="AQ10" s="14">
        <v>0</v>
      </c>
      <c r="AR10" s="14">
        <v>0</v>
      </c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25">
        <v>15.361838000000001</v>
      </c>
      <c r="BO10" s="25">
        <v>10.3</v>
      </c>
      <c r="BP10" s="25">
        <v>15.761837999999999</v>
      </c>
      <c r="BQ10" s="25">
        <v>15.661837999999999</v>
      </c>
      <c r="BR10" s="25">
        <v>10.9</v>
      </c>
      <c r="BS10" s="25">
        <v>15.661837999999999</v>
      </c>
      <c r="BT10" s="25">
        <v>15.061838</v>
      </c>
      <c r="BU10" s="13"/>
      <c r="BV10" s="14">
        <v>10</v>
      </c>
      <c r="BW10" s="14">
        <v>8</v>
      </c>
      <c r="BX10" s="14">
        <v>10</v>
      </c>
      <c r="BY10" s="14">
        <v>10</v>
      </c>
      <c r="BZ10" s="14">
        <v>8</v>
      </c>
      <c r="CA10" s="14">
        <v>10</v>
      </c>
      <c r="CB10" s="14">
        <v>12</v>
      </c>
      <c r="CD10" s="14">
        <v>0</v>
      </c>
      <c r="CE10" s="38" cm="1">
        <f t="array" ref="CE10:CE19">1+(CD10:CD19*CD21)</f>
        <v>1</v>
      </c>
      <c r="CF10" s="13"/>
      <c r="CG10" s="17" cm="1">
        <f t="array" ref="CG10:CM19">BN10:BT19-MMULT(U10:AR19,TRANSPOSE(U58:AR64))-BV10:CB19*_xlfn.ANCHORARRAY(CE10)-CO10:CU19</f>
        <v>0</v>
      </c>
      <c r="CH10" s="18">
        <v>0</v>
      </c>
      <c r="CI10" s="18">
        <v>0</v>
      </c>
      <c r="CJ10" s="18">
        <v>0</v>
      </c>
      <c r="CK10" s="18">
        <v>0</v>
      </c>
      <c r="CL10" s="19">
        <v>0</v>
      </c>
      <c r="CM10" s="19">
        <v>0</v>
      </c>
      <c r="CN10" s="13"/>
      <c r="CO10" s="25">
        <v>0</v>
      </c>
      <c r="CP10" s="25">
        <v>0</v>
      </c>
      <c r="CQ10" s="25">
        <v>0</v>
      </c>
      <c r="CR10" s="25">
        <v>0</v>
      </c>
      <c r="CS10" s="25">
        <v>0</v>
      </c>
      <c r="CT10" s="25">
        <v>0</v>
      </c>
      <c r="CU10" s="25">
        <v>0</v>
      </c>
    </row>
    <row r="11" spans="1:100" x14ac:dyDescent="0.2">
      <c r="A11" s="3"/>
      <c r="B11" s="3"/>
      <c r="C11" s="3" t="s">
        <v>63</v>
      </c>
      <c r="D11" s="3"/>
      <c r="E11" s="3"/>
      <c r="F11" s="3"/>
      <c r="G11" s="6" t="s">
        <v>64</v>
      </c>
      <c r="H11" s="10" t="s">
        <v>57</v>
      </c>
      <c r="I11" s="3"/>
      <c r="J11" s="35">
        <f>SUM(MMULT(TRANSPOSE(_xlfn.ANCHORARRAY(L76)),_xlfn.ANCHORARRAY(U66)))</f>
        <v>2980.42082734</v>
      </c>
      <c r="K11" s="35" cm="1">
        <f t="array" ref="K11">MMULT(AT47:BL47,TRANSPOSE(AT90:BL90))+CD21*CD23</f>
        <v>4525.2647999999999</v>
      </c>
      <c r="L11" s="36">
        <f>J11+K11</f>
        <v>7505.6856273399999</v>
      </c>
      <c r="N11" s="3"/>
      <c r="O11" s="3"/>
      <c r="P11" s="3"/>
      <c r="Q11" s="3"/>
      <c r="R11" s="3"/>
      <c r="S11" s="3"/>
      <c r="T11" s="3"/>
      <c r="U11" s="14">
        <v>0</v>
      </c>
      <c r="V11" s="14">
        <v>0</v>
      </c>
      <c r="W11" s="14">
        <v>0</v>
      </c>
      <c r="X11" s="14">
        <v>0</v>
      </c>
      <c r="Y11" s="14">
        <v>0</v>
      </c>
      <c r="Z11" s="14">
        <v>0</v>
      </c>
      <c r="AA11" s="14">
        <v>0</v>
      </c>
      <c r="AB11" s="14">
        <v>0</v>
      </c>
      <c r="AC11" s="14">
        <v>1E-3</v>
      </c>
      <c r="AD11" s="15">
        <v>1.2</v>
      </c>
      <c r="AE11" s="15">
        <v>1.1000000000000001</v>
      </c>
      <c r="AF11" s="14">
        <v>0</v>
      </c>
      <c r="AG11" s="14">
        <v>0</v>
      </c>
      <c r="AH11" s="14">
        <v>0</v>
      </c>
      <c r="AI11" s="14">
        <v>0</v>
      </c>
      <c r="AJ11" s="14">
        <v>0</v>
      </c>
      <c r="AK11" s="14">
        <v>0</v>
      </c>
      <c r="AL11" s="14">
        <v>0</v>
      </c>
      <c r="AM11" s="14">
        <v>0</v>
      </c>
      <c r="AN11" s="14">
        <v>0</v>
      </c>
      <c r="AO11" s="14">
        <v>0</v>
      </c>
      <c r="AP11" s="14">
        <v>0</v>
      </c>
      <c r="AQ11" s="14">
        <v>0</v>
      </c>
      <c r="AR11" s="14">
        <v>0</v>
      </c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25">
        <v>7</v>
      </c>
      <c r="BO11" s="25">
        <v>4.5999999999999996</v>
      </c>
      <c r="BP11" s="25">
        <v>8.0004050000000007</v>
      </c>
      <c r="BQ11" s="25">
        <v>1</v>
      </c>
      <c r="BR11" s="25">
        <v>1</v>
      </c>
      <c r="BS11" s="25">
        <v>2</v>
      </c>
      <c r="BT11" s="25">
        <v>2</v>
      </c>
      <c r="BU11" s="13"/>
      <c r="BV11" s="14">
        <v>1</v>
      </c>
      <c r="BW11" s="14">
        <v>1</v>
      </c>
      <c r="BX11" s="14">
        <v>2</v>
      </c>
      <c r="BY11" s="14">
        <v>1</v>
      </c>
      <c r="BZ11" s="14">
        <v>1</v>
      </c>
      <c r="CA11" s="14">
        <v>2</v>
      </c>
      <c r="CB11" s="14">
        <v>2</v>
      </c>
      <c r="CD11" s="14">
        <v>0</v>
      </c>
      <c r="CE11" s="38">
        <v>1</v>
      </c>
      <c r="CF11" s="13"/>
      <c r="CG11" s="20">
        <v>0</v>
      </c>
      <c r="CH11" s="13">
        <v>0</v>
      </c>
      <c r="CI11" s="13">
        <v>8.8817841970012523E-16</v>
      </c>
      <c r="CJ11" s="13">
        <v>0</v>
      </c>
      <c r="CK11" s="13">
        <v>0</v>
      </c>
      <c r="CL11" s="21">
        <v>0</v>
      </c>
      <c r="CM11" s="21">
        <v>0</v>
      </c>
      <c r="CN11" s="13"/>
      <c r="CO11" s="25">
        <v>0</v>
      </c>
      <c r="CP11" s="25">
        <v>0</v>
      </c>
      <c r="CQ11" s="25">
        <v>0</v>
      </c>
      <c r="CR11" s="25">
        <v>0</v>
      </c>
      <c r="CS11" s="25">
        <v>0</v>
      </c>
      <c r="CT11" s="25">
        <v>0</v>
      </c>
      <c r="CU11" s="25">
        <v>0</v>
      </c>
    </row>
    <row r="12" spans="1:100" x14ac:dyDescent="0.2">
      <c r="A12" s="3"/>
      <c r="B12" s="3"/>
      <c r="C12" s="3" t="s">
        <v>65</v>
      </c>
      <c r="D12" s="3"/>
      <c r="E12" s="3"/>
      <c r="F12" s="3"/>
      <c r="G12" s="6" t="s">
        <v>68</v>
      </c>
      <c r="H12" s="10" t="s">
        <v>57</v>
      </c>
      <c r="I12" s="3"/>
      <c r="N12" s="3"/>
      <c r="O12" s="3"/>
      <c r="P12" s="3"/>
      <c r="Q12" s="3"/>
      <c r="R12" s="3"/>
      <c r="S12" s="3"/>
      <c r="T12" s="3"/>
      <c r="U12" s="14">
        <v>0</v>
      </c>
      <c r="V12" s="14">
        <v>0</v>
      </c>
      <c r="W12" s="14">
        <v>0</v>
      </c>
      <c r="X12" s="14">
        <v>0</v>
      </c>
      <c r="Y12" s="14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0</v>
      </c>
      <c r="AE12" s="14">
        <v>0</v>
      </c>
      <c r="AF12" s="14">
        <v>0</v>
      </c>
      <c r="AG12" s="14">
        <v>0</v>
      </c>
      <c r="AH12" s="14">
        <v>0</v>
      </c>
      <c r="AI12" s="14">
        <v>0</v>
      </c>
      <c r="AJ12" s="14">
        <v>0</v>
      </c>
      <c r="AK12" s="14">
        <v>0</v>
      </c>
      <c r="AL12" s="14">
        <v>0</v>
      </c>
      <c r="AM12" s="14">
        <v>0</v>
      </c>
      <c r="AN12" s="14">
        <v>0</v>
      </c>
      <c r="AO12" s="14">
        <v>0</v>
      </c>
      <c r="AP12" s="14">
        <v>0</v>
      </c>
      <c r="AQ12" s="14">
        <v>0</v>
      </c>
      <c r="AR12" s="14">
        <v>0</v>
      </c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25">
        <v>0</v>
      </c>
      <c r="BO12" s="25">
        <v>0</v>
      </c>
      <c r="BP12" s="25">
        <v>0</v>
      </c>
      <c r="BQ12" s="25">
        <v>1</v>
      </c>
      <c r="BR12" s="25">
        <v>5</v>
      </c>
      <c r="BS12" s="25">
        <v>1</v>
      </c>
      <c r="BT12" s="25">
        <v>5</v>
      </c>
      <c r="BU12" s="13"/>
      <c r="BV12" s="14">
        <v>0</v>
      </c>
      <c r="BW12" s="14">
        <v>0</v>
      </c>
      <c r="BX12" s="14">
        <v>0</v>
      </c>
      <c r="BY12" s="14">
        <v>1</v>
      </c>
      <c r="BZ12" s="14">
        <v>5</v>
      </c>
      <c r="CA12" s="14">
        <v>1</v>
      </c>
      <c r="CB12" s="14">
        <v>5</v>
      </c>
      <c r="CD12" s="14">
        <v>0.05</v>
      </c>
      <c r="CE12" s="38">
        <v>1</v>
      </c>
      <c r="CF12" s="13"/>
      <c r="CG12" s="20">
        <v>0</v>
      </c>
      <c r="CH12" s="13">
        <v>0</v>
      </c>
      <c r="CI12" s="13">
        <v>0</v>
      </c>
      <c r="CJ12" s="13">
        <v>0</v>
      </c>
      <c r="CK12" s="13">
        <v>0</v>
      </c>
      <c r="CL12" s="21">
        <v>0</v>
      </c>
      <c r="CM12" s="21">
        <v>0</v>
      </c>
      <c r="CN12" s="13"/>
      <c r="CO12" s="25">
        <v>0</v>
      </c>
      <c r="CP12" s="25">
        <v>0</v>
      </c>
      <c r="CQ12" s="25">
        <v>0</v>
      </c>
      <c r="CR12" s="25">
        <v>0</v>
      </c>
      <c r="CS12" s="25">
        <v>0</v>
      </c>
      <c r="CT12" s="25">
        <v>0</v>
      </c>
      <c r="CU12" s="25">
        <v>0</v>
      </c>
    </row>
    <row r="13" spans="1:100" x14ac:dyDescent="0.2">
      <c r="A13" s="3"/>
      <c r="B13" s="3"/>
      <c r="C13" s="3" t="s">
        <v>67</v>
      </c>
      <c r="D13" s="3"/>
      <c r="E13" s="3"/>
      <c r="F13" s="3"/>
      <c r="G13" s="6" t="s">
        <v>66</v>
      </c>
      <c r="H13" s="10" t="s">
        <v>57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14">
        <v>0</v>
      </c>
      <c r="V13" s="14">
        <v>0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0</v>
      </c>
      <c r="AD13" s="14">
        <v>0</v>
      </c>
      <c r="AE13" s="14">
        <v>0</v>
      </c>
      <c r="AF13" s="14">
        <v>0</v>
      </c>
      <c r="AG13" s="14">
        <v>0</v>
      </c>
      <c r="AH13" s="14">
        <v>0</v>
      </c>
      <c r="AI13" s="14">
        <v>0</v>
      </c>
      <c r="AJ13" s="14">
        <v>0</v>
      </c>
      <c r="AK13" s="14">
        <v>0</v>
      </c>
      <c r="AL13" s="14">
        <v>0</v>
      </c>
      <c r="AM13" s="14">
        <v>0</v>
      </c>
      <c r="AN13" s="14">
        <v>0</v>
      </c>
      <c r="AO13" s="14">
        <v>0</v>
      </c>
      <c r="AP13" s="14">
        <v>0</v>
      </c>
      <c r="AQ13" s="14">
        <v>0</v>
      </c>
      <c r="AR13" s="14">
        <v>0</v>
      </c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25">
        <v>5</v>
      </c>
      <c r="BO13" s="25">
        <v>3</v>
      </c>
      <c r="BP13" s="25">
        <v>5</v>
      </c>
      <c r="BQ13" s="25">
        <v>0</v>
      </c>
      <c r="BR13" s="25">
        <v>0</v>
      </c>
      <c r="BS13" s="25">
        <v>0</v>
      </c>
      <c r="BT13" s="25">
        <v>0</v>
      </c>
      <c r="BU13" s="13"/>
      <c r="BV13" s="14">
        <v>5</v>
      </c>
      <c r="BW13" s="14">
        <v>3</v>
      </c>
      <c r="BX13" s="14">
        <v>5</v>
      </c>
      <c r="BY13" s="14">
        <v>0</v>
      </c>
      <c r="BZ13" s="14">
        <v>0</v>
      </c>
      <c r="CA13" s="14">
        <v>0</v>
      </c>
      <c r="CB13" s="14">
        <v>0</v>
      </c>
      <c r="CD13" s="14">
        <v>-0.1</v>
      </c>
      <c r="CE13" s="38">
        <v>1</v>
      </c>
      <c r="CF13" s="13"/>
      <c r="CG13" s="20">
        <v>0</v>
      </c>
      <c r="CH13" s="13">
        <v>0</v>
      </c>
      <c r="CI13" s="13">
        <v>0</v>
      </c>
      <c r="CJ13" s="13">
        <v>0</v>
      </c>
      <c r="CK13" s="13">
        <v>0</v>
      </c>
      <c r="CL13" s="21">
        <v>0</v>
      </c>
      <c r="CM13" s="21">
        <v>0</v>
      </c>
      <c r="CN13" s="13"/>
      <c r="CO13" s="25">
        <v>0</v>
      </c>
      <c r="CP13" s="25">
        <v>0</v>
      </c>
      <c r="CQ13" s="25">
        <v>0</v>
      </c>
      <c r="CR13" s="25">
        <v>0</v>
      </c>
      <c r="CS13" s="25">
        <v>0</v>
      </c>
      <c r="CT13" s="25">
        <v>0</v>
      </c>
      <c r="CU13" s="25">
        <v>0</v>
      </c>
    </row>
    <row r="14" spans="1:100" x14ac:dyDescent="0.2">
      <c r="A14" s="3"/>
      <c r="B14" s="3"/>
      <c r="C14" s="3" t="s">
        <v>69</v>
      </c>
      <c r="D14" s="3"/>
      <c r="E14" s="3"/>
      <c r="F14" s="3"/>
      <c r="G14" s="6" t="s">
        <v>70</v>
      </c>
      <c r="H14" s="10" t="s">
        <v>57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14">
        <v>0</v>
      </c>
      <c r="V14" s="14">
        <v>0</v>
      </c>
      <c r="W14" s="14">
        <v>0</v>
      </c>
      <c r="X14" s="14">
        <v>0</v>
      </c>
      <c r="Y14" s="14">
        <v>0</v>
      </c>
      <c r="Z14" s="14">
        <v>0</v>
      </c>
      <c r="AA14" s="14">
        <v>0</v>
      </c>
      <c r="AB14" s="14">
        <v>0</v>
      </c>
      <c r="AC14" s="14">
        <v>0</v>
      </c>
      <c r="AD14" s="14">
        <v>0</v>
      </c>
      <c r="AE14" s="14">
        <v>0</v>
      </c>
      <c r="AF14" s="14">
        <v>0</v>
      </c>
      <c r="AG14" s="14">
        <v>0</v>
      </c>
      <c r="AH14" s="14">
        <v>0</v>
      </c>
      <c r="AI14" s="14">
        <v>0</v>
      </c>
      <c r="AJ14" s="14">
        <v>0</v>
      </c>
      <c r="AK14" s="14">
        <v>0</v>
      </c>
      <c r="AL14" s="14">
        <v>0</v>
      </c>
      <c r="AM14" s="14">
        <v>0</v>
      </c>
      <c r="AN14" s="14">
        <v>0</v>
      </c>
      <c r="AO14" s="14">
        <v>0</v>
      </c>
      <c r="AP14" s="14">
        <v>0</v>
      </c>
      <c r="AQ14" s="14">
        <v>0</v>
      </c>
      <c r="AR14" s="14">
        <v>0</v>
      </c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25">
        <v>0.5</v>
      </c>
      <c r="BO14" s="25">
        <v>1</v>
      </c>
      <c r="BP14" s="25">
        <v>2</v>
      </c>
      <c r="BQ14" s="25">
        <v>0.5</v>
      </c>
      <c r="BR14" s="25">
        <v>1</v>
      </c>
      <c r="BS14" s="25">
        <v>2</v>
      </c>
      <c r="BT14" s="25">
        <v>2</v>
      </c>
      <c r="BU14" s="13"/>
      <c r="BV14" s="14">
        <v>0.5</v>
      </c>
      <c r="BW14" s="14">
        <v>1</v>
      </c>
      <c r="BX14" s="14">
        <v>2</v>
      </c>
      <c r="BY14" s="14">
        <v>0.5</v>
      </c>
      <c r="BZ14" s="14">
        <v>1</v>
      </c>
      <c r="CA14" s="14">
        <v>2</v>
      </c>
      <c r="CB14" s="14">
        <v>2</v>
      </c>
      <c r="CD14" s="14">
        <v>0</v>
      </c>
      <c r="CE14" s="38">
        <v>1</v>
      </c>
      <c r="CF14" s="13"/>
      <c r="CG14" s="20">
        <v>0</v>
      </c>
      <c r="CH14" s="13">
        <v>0</v>
      </c>
      <c r="CI14" s="13">
        <v>0</v>
      </c>
      <c r="CJ14" s="13">
        <v>0</v>
      </c>
      <c r="CK14" s="13">
        <v>0</v>
      </c>
      <c r="CL14" s="21">
        <v>0</v>
      </c>
      <c r="CM14" s="21">
        <v>0</v>
      </c>
      <c r="CN14" s="13"/>
      <c r="CO14" s="25">
        <v>0</v>
      </c>
      <c r="CP14" s="25">
        <v>0</v>
      </c>
      <c r="CQ14" s="25">
        <v>0</v>
      </c>
      <c r="CR14" s="25">
        <v>0</v>
      </c>
      <c r="CS14" s="25">
        <v>0</v>
      </c>
      <c r="CT14" s="25">
        <v>0</v>
      </c>
      <c r="CU14" s="25">
        <v>0</v>
      </c>
    </row>
    <row r="15" spans="1:100" x14ac:dyDescent="0.2">
      <c r="A15" s="3"/>
      <c r="B15" s="3"/>
      <c r="C15" s="3" t="s">
        <v>71</v>
      </c>
      <c r="D15" s="3"/>
      <c r="E15" s="3"/>
      <c r="F15" s="3"/>
      <c r="G15" s="6" t="s">
        <v>72</v>
      </c>
      <c r="H15" s="10" t="s">
        <v>57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14">
        <v>0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5">
        <f>1/0.9</f>
        <v>1.1111111111111112</v>
      </c>
      <c r="AC15" s="14">
        <v>0</v>
      </c>
      <c r="AD15" s="14">
        <v>0</v>
      </c>
      <c r="AE15" s="14">
        <v>0</v>
      </c>
      <c r="AF15" s="14">
        <v>0</v>
      </c>
      <c r="AG15" s="14">
        <v>0</v>
      </c>
      <c r="AH15" s="15">
        <v>1.5</v>
      </c>
      <c r="AI15" s="14">
        <v>0</v>
      </c>
      <c r="AJ15" s="14">
        <v>0</v>
      </c>
      <c r="AK15" s="14">
        <v>0</v>
      </c>
      <c r="AL15" s="14">
        <v>0</v>
      </c>
      <c r="AM15" s="14">
        <v>0</v>
      </c>
      <c r="AN15" s="14">
        <v>0</v>
      </c>
      <c r="AO15" s="14">
        <v>0</v>
      </c>
      <c r="AP15" s="14">
        <v>0</v>
      </c>
      <c r="AQ15" s="14">
        <v>0</v>
      </c>
      <c r="AR15" s="14">
        <v>0</v>
      </c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25">
        <v>0.75</v>
      </c>
      <c r="BO15" s="25">
        <v>1.5</v>
      </c>
      <c r="BP15" s="25">
        <v>3.6615611000000001</v>
      </c>
      <c r="BQ15" s="25">
        <v>0.75</v>
      </c>
      <c r="BR15" s="25">
        <v>1.5</v>
      </c>
      <c r="BS15" s="25">
        <v>3</v>
      </c>
      <c r="BT15" s="25">
        <v>3.6615611000000001</v>
      </c>
      <c r="BU15" s="13"/>
      <c r="BV15" s="14">
        <v>0</v>
      </c>
      <c r="BW15" s="14">
        <v>0</v>
      </c>
      <c r="BX15" s="14">
        <v>0</v>
      </c>
      <c r="BY15" s="14">
        <v>0</v>
      </c>
      <c r="BZ15" s="14">
        <v>0</v>
      </c>
      <c r="CA15" s="14">
        <v>0</v>
      </c>
      <c r="CB15" s="14">
        <v>0</v>
      </c>
      <c r="CD15" s="14">
        <v>0</v>
      </c>
      <c r="CE15" s="38">
        <v>1</v>
      </c>
      <c r="CF15" s="13"/>
      <c r="CG15" s="20">
        <v>0</v>
      </c>
      <c r="CH15" s="13">
        <v>0</v>
      </c>
      <c r="CI15" s="13">
        <v>-1.1111111142270147E-8</v>
      </c>
      <c r="CJ15" s="13">
        <v>0</v>
      </c>
      <c r="CK15" s="13">
        <v>0</v>
      </c>
      <c r="CL15" s="21">
        <v>0</v>
      </c>
      <c r="CM15" s="21">
        <v>-1.1111111142270147E-8</v>
      </c>
      <c r="CN15" s="13"/>
      <c r="CO15" s="25">
        <v>0</v>
      </c>
      <c r="CP15" s="25">
        <v>0</v>
      </c>
      <c r="CQ15" s="25">
        <v>0</v>
      </c>
      <c r="CR15" s="25">
        <v>0</v>
      </c>
      <c r="CS15" s="25">
        <v>0</v>
      </c>
      <c r="CT15" s="25">
        <v>0</v>
      </c>
      <c r="CU15" s="25">
        <v>0</v>
      </c>
    </row>
    <row r="16" spans="1:100" x14ac:dyDescent="0.2">
      <c r="A16" s="3"/>
      <c r="B16" s="3"/>
      <c r="C16" s="3" t="s">
        <v>212</v>
      </c>
      <c r="D16" s="3"/>
      <c r="E16" s="3"/>
      <c r="F16" s="3"/>
      <c r="G16" s="6" t="s">
        <v>150</v>
      </c>
      <c r="H16" s="10" t="s">
        <v>57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14">
        <v>0</v>
      </c>
      <c r="V16" s="14">
        <v>0</v>
      </c>
      <c r="W16" s="14">
        <v>0</v>
      </c>
      <c r="X16" s="14">
        <v>0</v>
      </c>
      <c r="Y16" s="14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0</v>
      </c>
      <c r="AE16" s="14">
        <v>0</v>
      </c>
      <c r="AF16" s="14">
        <v>0</v>
      </c>
      <c r="AG16" s="14">
        <v>0</v>
      </c>
      <c r="AH16" s="14">
        <v>0</v>
      </c>
      <c r="AI16" s="14">
        <v>0</v>
      </c>
      <c r="AJ16" s="14">
        <v>0</v>
      </c>
      <c r="AK16" s="14">
        <v>0</v>
      </c>
      <c r="AL16" s="14">
        <v>0</v>
      </c>
      <c r="AM16" s="14">
        <v>0</v>
      </c>
      <c r="AN16" s="14">
        <v>0.15</v>
      </c>
      <c r="AO16" s="14">
        <v>0</v>
      </c>
      <c r="AP16" s="14">
        <v>0.17</v>
      </c>
      <c r="AQ16" s="14">
        <v>0</v>
      </c>
      <c r="AR16" s="14">
        <v>0</v>
      </c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25">
        <v>14.885474</v>
      </c>
      <c r="BO16" s="25">
        <v>0</v>
      </c>
      <c r="BP16" s="25">
        <v>0</v>
      </c>
      <c r="BQ16" s="25">
        <v>17</v>
      </c>
      <c r="BR16" s="25">
        <v>17</v>
      </c>
      <c r="BS16" s="25">
        <v>4.3618379999999997</v>
      </c>
      <c r="BT16" s="25">
        <v>0</v>
      </c>
      <c r="BU16" s="13"/>
      <c r="BV16" s="14">
        <v>0</v>
      </c>
      <c r="BW16" s="14">
        <v>0</v>
      </c>
      <c r="BX16" s="14">
        <v>0</v>
      </c>
      <c r="BY16" s="14">
        <v>0</v>
      </c>
      <c r="BZ16" s="14">
        <v>0</v>
      </c>
      <c r="CA16" s="14">
        <v>0</v>
      </c>
      <c r="CB16" s="14">
        <v>0</v>
      </c>
      <c r="CD16" s="14">
        <v>0</v>
      </c>
      <c r="CE16" s="38">
        <v>1</v>
      </c>
      <c r="CF16" s="13"/>
      <c r="CG16" s="20">
        <v>5.0000002360661711E-8</v>
      </c>
      <c r="CH16" s="13">
        <v>0</v>
      </c>
      <c r="CI16" s="13">
        <v>0</v>
      </c>
      <c r="CJ16" s="13">
        <v>0</v>
      </c>
      <c r="CK16" s="13">
        <v>0</v>
      </c>
      <c r="CL16" s="21">
        <v>0</v>
      </c>
      <c r="CM16" s="21">
        <v>0</v>
      </c>
      <c r="CN16" s="13"/>
      <c r="CO16" s="25">
        <v>0</v>
      </c>
      <c r="CP16" s="25">
        <v>0</v>
      </c>
      <c r="CQ16" s="25">
        <v>0</v>
      </c>
      <c r="CR16" s="25">
        <v>0</v>
      </c>
      <c r="CS16" s="25">
        <v>0</v>
      </c>
      <c r="CT16" s="25">
        <v>0</v>
      </c>
      <c r="CU16" s="25">
        <v>0</v>
      </c>
    </row>
    <row r="17" spans="1:99" x14ac:dyDescent="0.2">
      <c r="A17" s="3"/>
      <c r="B17" s="3"/>
      <c r="C17" s="3" t="s">
        <v>149</v>
      </c>
      <c r="D17" s="3"/>
      <c r="E17" s="3"/>
      <c r="F17" s="3"/>
      <c r="G17" s="6" t="s">
        <v>152</v>
      </c>
      <c r="H17" s="10" t="s">
        <v>153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14">
        <v>0</v>
      </c>
      <c r="V17" s="14">
        <v>0</v>
      </c>
      <c r="W17" s="14">
        <v>0</v>
      </c>
      <c r="X17" s="14">
        <v>0</v>
      </c>
      <c r="Y17" s="14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0</v>
      </c>
      <c r="AE17" s="14">
        <v>0</v>
      </c>
      <c r="AF17" s="14">
        <v>0</v>
      </c>
      <c r="AG17" s="14">
        <v>0</v>
      </c>
      <c r="AH17" s="14">
        <v>0</v>
      </c>
      <c r="AI17" s="14">
        <v>0</v>
      </c>
      <c r="AJ17" s="14">
        <v>0</v>
      </c>
      <c r="AK17" s="14">
        <v>0</v>
      </c>
      <c r="AL17" s="14">
        <v>0</v>
      </c>
      <c r="AM17" s="14">
        <v>0</v>
      </c>
      <c r="AN17" s="14">
        <v>0</v>
      </c>
      <c r="AO17" s="14">
        <v>0</v>
      </c>
      <c r="AP17" s="14">
        <v>0</v>
      </c>
      <c r="AQ17" s="14">
        <v>0</v>
      </c>
      <c r="AR17" s="14">
        <v>0</v>
      </c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25">
        <v>100</v>
      </c>
      <c r="BO17" s="25">
        <v>0</v>
      </c>
      <c r="BP17" s="25">
        <v>100</v>
      </c>
      <c r="BQ17" s="25">
        <v>10</v>
      </c>
      <c r="BR17" s="25">
        <v>10</v>
      </c>
      <c r="BS17" s="25">
        <v>60</v>
      </c>
      <c r="BT17" s="25">
        <v>0</v>
      </c>
      <c r="BU17" s="13"/>
      <c r="BV17" s="14">
        <v>100</v>
      </c>
      <c r="BW17" s="14">
        <v>0</v>
      </c>
      <c r="BX17" s="14">
        <v>100</v>
      </c>
      <c r="BY17" s="14">
        <v>10</v>
      </c>
      <c r="BZ17" s="14">
        <v>10</v>
      </c>
      <c r="CA17" s="14">
        <v>60</v>
      </c>
      <c r="CB17" s="14">
        <v>0</v>
      </c>
      <c r="CD17" s="14">
        <v>0</v>
      </c>
      <c r="CE17" s="38">
        <v>1</v>
      </c>
      <c r="CF17" s="13"/>
      <c r="CG17" s="20">
        <v>0</v>
      </c>
      <c r="CH17" s="13">
        <v>0</v>
      </c>
      <c r="CI17" s="13">
        <v>0</v>
      </c>
      <c r="CJ17" s="13">
        <v>0</v>
      </c>
      <c r="CK17" s="13">
        <v>0</v>
      </c>
      <c r="CL17" s="21">
        <v>0</v>
      </c>
      <c r="CM17" s="21">
        <v>0</v>
      </c>
      <c r="CN17" s="13"/>
      <c r="CO17" s="25">
        <v>0</v>
      </c>
      <c r="CP17" s="25">
        <v>0</v>
      </c>
      <c r="CQ17" s="25">
        <v>0</v>
      </c>
      <c r="CR17" s="25">
        <v>0</v>
      </c>
      <c r="CS17" s="25">
        <v>0</v>
      </c>
      <c r="CT17" s="25">
        <v>0</v>
      </c>
      <c r="CU17" s="25">
        <v>0</v>
      </c>
    </row>
    <row r="18" spans="1:99" x14ac:dyDescent="0.2">
      <c r="A18" s="3"/>
      <c r="B18" s="3"/>
      <c r="C18" s="3" t="s">
        <v>151</v>
      </c>
      <c r="D18" s="3"/>
      <c r="E18" s="3"/>
      <c r="F18" s="3"/>
      <c r="G18" s="6" t="s">
        <v>155</v>
      </c>
      <c r="H18" s="10" t="s">
        <v>153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14">
        <v>0</v>
      </c>
      <c r="V18" s="14">
        <v>0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4">
        <v>0</v>
      </c>
      <c r="AC18" s="14">
        <v>0</v>
      </c>
      <c r="AD18" s="14">
        <v>0</v>
      </c>
      <c r="AE18" s="14">
        <v>0</v>
      </c>
      <c r="AF18" s="14">
        <v>0</v>
      </c>
      <c r="AG18" s="14">
        <v>0</v>
      </c>
      <c r="AH18" s="14">
        <v>0</v>
      </c>
      <c r="AI18" s="14">
        <v>0</v>
      </c>
      <c r="AJ18" s="14">
        <v>0</v>
      </c>
      <c r="AK18" s="14">
        <v>0</v>
      </c>
      <c r="AL18" s="14">
        <v>0</v>
      </c>
      <c r="AM18" s="14">
        <v>0</v>
      </c>
      <c r="AN18" s="14">
        <v>0</v>
      </c>
      <c r="AO18" s="14">
        <v>0</v>
      </c>
      <c r="AP18" s="14">
        <v>0</v>
      </c>
      <c r="AQ18" s="14">
        <v>0</v>
      </c>
      <c r="AR18" s="14">
        <v>0</v>
      </c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25">
        <v>0</v>
      </c>
      <c r="BO18" s="25">
        <v>0</v>
      </c>
      <c r="BP18" s="25">
        <v>0</v>
      </c>
      <c r="BQ18" s="25">
        <v>100</v>
      </c>
      <c r="BR18" s="25">
        <v>100</v>
      </c>
      <c r="BS18" s="25">
        <v>0</v>
      </c>
      <c r="BT18" s="25">
        <v>0</v>
      </c>
      <c r="BU18" s="13"/>
      <c r="BV18" s="14">
        <v>0</v>
      </c>
      <c r="BW18" s="14">
        <v>0</v>
      </c>
      <c r="BX18" s="14">
        <v>0</v>
      </c>
      <c r="BY18" s="14">
        <v>100</v>
      </c>
      <c r="BZ18" s="14">
        <v>100</v>
      </c>
      <c r="CA18" s="14">
        <v>0</v>
      </c>
      <c r="CB18" s="14">
        <v>0</v>
      </c>
      <c r="CD18" s="14">
        <v>0</v>
      </c>
      <c r="CE18" s="38">
        <v>1</v>
      </c>
      <c r="CF18" s="13"/>
      <c r="CG18" s="20">
        <v>0</v>
      </c>
      <c r="CH18" s="13">
        <v>0</v>
      </c>
      <c r="CI18" s="13">
        <v>0</v>
      </c>
      <c r="CJ18" s="13">
        <v>0</v>
      </c>
      <c r="CK18" s="13">
        <v>0</v>
      </c>
      <c r="CL18" s="21">
        <v>0</v>
      </c>
      <c r="CM18" s="21">
        <v>0</v>
      </c>
      <c r="CN18" s="13"/>
      <c r="CO18" s="25">
        <v>0</v>
      </c>
      <c r="CP18" s="25">
        <v>0</v>
      </c>
      <c r="CQ18" s="25">
        <v>0</v>
      </c>
      <c r="CR18" s="25">
        <v>0</v>
      </c>
      <c r="CS18" s="25">
        <v>0</v>
      </c>
      <c r="CT18" s="25">
        <v>0</v>
      </c>
      <c r="CU18" s="25">
        <v>0</v>
      </c>
    </row>
    <row r="19" spans="1:99" x14ac:dyDescent="0.2">
      <c r="A19" s="3"/>
      <c r="B19" s="3"/>
      <c r="C19" s="3" t="s">
        <v>154</v>
      </c>
      <c r="D19" s="3"/>
      <c r="E19" s="3"/>
      <c r="F19" s="3"/>
      <c r="G19" s="6" t="s">
        <v>156</v>
      </c>
      <c r="H19" s="10" t="s">
        <v>157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14">
        <v>0</v>
      </c>
      <c r="V19" s="14">
        <v>0</v>
      </c>
      <c r="W19" s="14">
        <v>0</v>
      </c>
      <c r="X19" s="14">
        <v>0</v>
      </c>
      <c r="Y19" s="14">
        <v>0</v>
      </c>
      <c r="Z19" s="14">
        <v>0</v>
      </c>
      <c r="AA19" s="14">
        <v>0</v>
      </c>
      <c r="AB19" s="14">
        <v>0</v>
      </c>
      <c r="AC19" s="14">
        <v>0</v>
      </c>
      <c r="AD19" s="14">
        <v>0</v>
      </c>
      <c r="AE19" s="14">
        <v>0</v>
      </c>
      <c r="AF19" s="14">
        <v>0</v>
      </c>
      <c r="AG19" s="14">
        <v>0</v>
      </c>
      <c r="AH19" s="14">
        <v>0</v>
      </c>
      <c r="AI19" s="14">
        <v>0</v>
      </c>
      <c r="AJ19" s="14">
        <v>0</v>
      </c>
      <c r="AK19" s="14">
        <v>0</v>
      </c>
      <c r="AL19" s="14">
        <v>0</v>
      </c>
      <c r="AM19" s="14">
        <v>0</v>
      </c>
      <c r="AN19" s="14">
        <v>0</v>
      </c>
      <c r="AO19" s="57">
        <v>0.02</v>
      </c>
      <c r="AP19" s="14">
        <v>0</v>
      </c>
      <c r="AQ19" s="57">
        <v>0.03</v>
      </c>
      <c r="AR19" s="14">
        <v>0</v>
      </c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25">
        <v>1.3743119999999999E-2</v>
      </c>
      <c r="BO19" s="25">
        <v>0</v>
      </c>
      <c r="BP19" s="25">
        <v>1.8</v>
      </c>
      <c r="BQ19" s="25">
        <v>0.18</v>
      </c>
      <c r="BR19" s="25">
        <v>0.18</v>
      </c>
      <c r="BS19" s="25">
        <v>0.55657944000000004</v>
      </c>
      <c r="BT19" s="25">
        <v>0</v>
      </c>
      <c r="BU19" s="13"/>
      <c r="BV19" s="14">
        <v>0</v>
      </c>
      <c r="BW19" s="14">
        <v>0</v>
      </c>
      <c r="BX19" s="14">
        <v>0</v>
      </c>
      <c r="BY19" s="14">
        <v>0</v>
      </c>
      <c r="BZ19" s="14">
        <v>0</v>
      </c>
      <c r="CA19" s="14">
        <v>0</v>
      </c>
      <c r="CB19" s="14">
        <v>0</v>
      </c>
      <c r="CD19" s="14">
        <v>0</v>
      </c>
      <c r="CE19" s="38">
        <v>1</v>
      </c>
      <c r="CF19" s="13"/>
      <c r="CG19" s="22">
        <v>1.3743119999999999E-2</v>
      </c>
      <c r="CH19" s="23">
        <v>0</v>
      </c>
      <c r="CI19" s="23">
        <v>1.8</v>
      </c>
      <c r="CJ19" s="23">
        <v>0.18</v>
      </c>
      <c r="CK19" s="23">
        <v>0.18</v>
      </c>
      <c r="CL19" s="24">
        <v>0.55657944000000004</v>
      </c>
      <c r="CM19" s="24">
        <v>0</v>
      </c>
      <c r="CN19" s="13"/>
      <c r="CO19" s="25">
        <v>0</v>
      </c>
      <c r="CP19" s="25">
        <v>0</v>
      </c>
      <c r="CQ19" s="25">
        <v>0</v>
      </c>
      <c r="CR19" s="25">
        <v>0</v>
      </c>
      <c r="CS19" s="25">
        <v>0</v>
      </c>
      <c r="CT19" s="25">
        <v>0</v>
      </c>
      <c r="CU19" s="25">
        <v>0</v>
      </c>
    </row>
    <row r="20" spans="1:99" x14ac:dyDescent="0.2">
      <c r="A20" s="3"/>
      <c r="B20" s="3"/>
      <c r="C20" s="3"/>
      <c r="D20" s="3"/>
      <c r="E20" s="3"/>
      <c r="F20" s="3"/>
      <c r="G20" s="6"/>
      <c r="H20" s="10"/>
      <c r="I20" s="3"/>
      <c r="J20" s="6" t="s">
        <v>73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27" t="s">
        <v>74</v>
      </c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27" t="s">
        <v>129</v>
      </c>
      <c r="BW20" s="13" t="s">
        <v>140</v>
      </c>
      <c r="BX20" s="13" t="s">
        <v>203</v>
      </c>
      <c r="BY20" s="13"/>
      <c r="BZ20" s="60" t="s">
        <v>204</v>
      </c>
      <c r="CA20" s="13"/>
      <c r="CB20" s="13"/>
      <c r="CC20" s="13"/>
      <c r="CD20" t="s">
        <v>148</v>
      </c>
      <c r="CF20" s="13"/>
      <c r="CG20" s="27" t="s">
        <v>224</v>
      </c>
      <c r="CH20" s="13"/>
      <c r="CI20" s="13"/>
      <c r="CJ20" s="13"/>
      <c r="CK20" s="13"/>
      <c r="CL20" s="13"/>
      <c r="CM20" s="13"/>
      <c r="CN20" s="13"/>
      <c r="CO20" s="27" t="s">
        <v>127</v>
      </c>
    </row>
    <row r="21" spans="1:99" x14ac:dyDescent="0.2">
      <c r="A21" s="3"/>
      <c r="B21" s="3"/>
      <c r="C21" s="3"/>
      <c r="D21" s="6"/>
      <c r="E21" s="6"/>
      <c r="F21" s="4" t="s">
        <v>105</v>
      </c>
      <c r="G21" s="6" t="s">
        <v>25</v>
      </c>
      <c r="H21" s="10" t="s">
        <v>57</v>
      </c>
      <c r="I21" s="3"/>
      <c r="J21" s="12">
        <v>1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T21" s="12">
        <v>1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3"/>
      <c r="BN21" s="13"/>
      <c r="BO21" s="13"/>
      <c r="BP21" s="13"/>
      <c r="BQ21" s="13"/>
      <c r="BR21" s="13"/>
      <c r="BS21" s="13"/>
      <c r="BT21" s="13"/>
      <c r="BU21" s="13"/>
      <c r="BV21" s="14">
        <v>1</v>
      </c>
      <c r="BW21" s="14">
        <v>0</v>
      </c>
      <c r="BX21" s="14">
        <v>1</v>
      </c>
      <c r="BY21" s="13"/>
      <c r="BZ21" s="61">
        <v>0</v>
      </c>
      <c r="CA21" s="13"/>
      <c r="CB21" s="13"/>
      <c r="CC21" s="13"/>
      <c r="CD21" s="25">
        <v>0</v>
      </c>
      <c r="CF21" s="13"/>
      <c r="CG21" s="17" cm="1">
        <f t="array" ref="CG21:CM30">TRANSPOSE(MMULT(U58:AR64,J21:S44))-BN10:BT19</f>
        <v>0</v>
      </c>
      <c r="CH21" s="18">
        <v>0</v>
      </c>
      <c r="CI21" s="18">
        <v>0</v>
      </c>
      <c r="CJ21" s="18">
        <v>0</v>
      </c>
      <c r="CK21" s="18">
        <v>0</v>
      </c>
      <c r="CL21" s="19">
        <v>0</v>
      </c>
      <c r="CM21" s="19">
        <v>0</v>
      </c>
      <c r="CN21" s="13"/>
      <c r="CO21" s="17" cm="1">
        <f t="array" ref="CO21:CU37">TRANSPOSE(_xlfn.ANCHORARRAY(AT74)-AT82:BJ88)</f>
        <v>5.5511151231257827E-17</v>
      </c>
      <c r="CP21" s="18">
        <v>1.1102230246251565E-16</v>
      </c>
      <c r="CQ21" s="18">
        <v>5.5511151231257827E-17</v>
      </c>
      <c r="CR21" s="18">
        <v>1.1102230246251565E-16</v>
      </c>
      <c r="CS21" s="18">
        <v>-1.1102230246251565E-16</v>
      </c>
      <c r="CT21" s="19">
        <v>1.1102230246251565E-16</v>
      </c>
      <c r="CU21">
        <v>0</v>
      </c>
    </row>
    <row r="22" spans="1:99" x14ac:dyDescent="0.2">
      <c r="A22" s="3"/>
      <c r="B22" s="3"/>
      <c r="C22" s="3"/>
      <c r="D22" s="6"/>
      <c r="E22" s="6"/>
      <c r="F22" s="4" t="s">
        <v>106</v>
      </c>
      <c r="G22" s="6" t="s">
        <v>37</v>
      </c>
      <c r="H22" s="10" t="s">
        <v>57</v>
      </c>
      <c r="I22" s="3"/>
      <c r="J22" s="12">
        <v>1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T22" s="12">
        <v>0</v>
      </c>
      <c r="AU22" s="12">
        <v>1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3"/>
      <c r="BN22" s="13"/>
      <c r="BO22" s="13"/>
      <c r="BP22" s="13"/>
      <c r="BQ22" s="13"/>
      <c r="BR22" s="13"/>
      <c r="BS22" s="13"/>
      <c r="BT22" s="13"/>
      <c r="BU22" s="13"/>
      <c r="BV22" s="14">
        <v>0</v>
      </c>
      <c r="BW22" s="14">
        <v>0</v>
      </c>
      <c r="BX22" s="14">
        <v>1</v>
      </c>
      <c r="BY22" s="13"/>
      <c r="BZ22" s="61">
        <v>0</v>
      </c>
      <c r="CA22" s="13"/>
      <c r="CB22" s="13"/>
      <c r="CC22" s="13"/>
      <c r="CD22" s="13" t="s">
        <v>147</v>
      </c>
      <c r="CF22" s="13"/>
      <c r="CG22" s="20">
        <v>0</v>
      </c>
      <c r="CH22" s="13">
        <v>0</v>
      </c>
      <c r="CI22" s="13">
        <v>0</v>
      </c>
      <c r="CJ22" s="13">
        <v>0</v>
      </c>
      <c r="CK22" s="13">
        <v>0</v>
      </c>
      <c r="CL22" s="21">
        <v>0</v>
      </c>
      <c r="CM22" s="21">
        <v>0</v>
      </c>
      <c r="CN22" s="13"/>
      <c r="CO22" s="20">
        <v>0</v>
      </c>
      <c r="CP22" s="13">
        <v>5.3618380000000005</v>
      </c>
      <c r="CQ22" s="13">
        <v>0</v>
      </c>
      <c r="CR22" s="13">
        <v>0</v>
      </c>
      <c r="CS22" s="13">
        <v>5.0618379999999998</v>
      </c>
      <c r="CT22" s="21">
        <v>0</v>
      </c>
      <c r="CU22">
        <v>0</v>
      </c>
    </row>
    <row r="23" spans="1:99" x14ac:dyDescent="0.2">
      <c r="A23" s="3"/>
      <c r="B23" s="3"/>
      <c r="C23" s="3"/>
      <c r="D23" s="6"/>
      <c r="E23" s="6"/>
      <c r="F23" s="4" t="s">
        <v>107</v>
      </c>
      <c r="G23" s="6" t="s">
        <v>38</v>
      </c>
      <c r="H23" s="10" t="s">
        <v>57</v>
      </c>
      <c r="I23" s="3"/>
      <c r="J23" s="12">
        <v>-1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T23" s="12">
        <v>0</v>
      </c>
      <c r="AU23" s="12">
        <v>1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3"/>
      <c r="BN23" s="13"/>
      <c r="BO23" s="13"/>
      <c r="BP23" s="13"/>
      <c r="BQ23" s="13"/>
      <c r="BR23" s="13"/>
      <c r="BS23" s="13"/>
      <c r="BT23" s="13"/>
      <c r="BU23" s="13"/>
      <c r="BV23" s="14">
        <v>-1</v>
      </c>
      <c r="BW23" s="14">
        <v>0</v>
      </c>
      <c r="BX23" s="14">
        <v>0</v>
      </c>
      <c r="BY23" s="13"/>
      <c r="BZ23" s="61">
        <v>0</v>
      </c>
      <c r="CA23" s="13"/>
      <c r="CB23" s="13"/>
      <c r="CC23" s="13"/>
      <c r="CD23" s="13">
        <v>10000</v>
      </c>
      <c r="CF23" s="13"/>
      <c r="CG23" s="20">
        <v>0</v>
      </c>
      <c r="CH23" s="13">
        <v>0</v>
      </c>
      <c r="CI23" s="13">
        <v>0</v>
      </c>
      <c r="CJ23" s="13">
        <v>0</v>
      </c>
      <c r="CK23" s="13">
        <v>0</v>
      </c>
      <c r="CL23" s="21">
        <v>0</v>
      </c>
      <c r="CM23" s="21">
        <v>0</v>
      </c>
      <c r="CN23" s="13"/>
      <c r="CO23" s="20">
        <v>0</v>
      </c>
      <c r="CP23" s="13">
        <v>2.4000000000000004</v>
      </c>
      <c r="CQ23" s="13">
        <v>0</v>
      </c>
      <c r="CR23" s="13">
        <v>5</v>
      </c>
      <c r="CS23" s="13">
        <v>1</v>
      </c>
      <c r="CT23" s="21">
        <v>4</v>
      </c>
      <c r="CU23">
        <v>0.59540499999999952</v>
      </c>
    </row>
    <row r="24" spans="1:99" x14ac:dyDescent="0.2">
      <c r="A24" s="3"/>
      <c r="B24" s="3"/>
      <c r="C24" s="3"/>
      <c r="D24" s="6"/>
      <c r="E24" s="6"/>
      <c r="F24" s="4" t="s">
        <v>108</v>
      </c>
      <c r="G24" s="6" t="s">
        <v>39</v>
      </c>
      <c r="H24" s="10" t="s">
        <v>57</v>
      </c>
      <c r="I24" s="3"/>
      <c r="J24" s="12">
        <v>1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1</v>
      </c>
      <c r="BL24" s="12">
        <v>0</v>
      </c>
      <c r="BM24" s="13"/>
      <c r="BN24" s="13"/>
      <c r="BO24" s="13"/>
      <c r="BP24" s="13"/>
      <c r="BQ24" s="13"/>
      <c r="BR24" s="13"/>
      <c r="BS24" s="13"/>
      <c r="BT24" s="13"/>
      <c r="BU24" s="13"/>
      <c r="BV24" s="14">
        <v>1</v>
      </c>
      <c r="BW24" s="14">
        <v>0</v>
      </c>
      <c r="BX24" s="14">
        <v>1</v>
      </c>
      <c r="BY24" s="13"/>
      <c r="BZ24" s="61">
        <v>0</v>
      </c>
      <c r="CA24" s="13"/>
      <c r="CB24" s="13"/>
      <c r="CC24" s="13"/>
      <c r="CD24" s="13"/>
      <c r="CF24" s="6"/>
      <c r="CG24" s="20">
        <v>0</v>
      </c>
      <c r="CH24" s="13">
        <v>0</v>
      </c>
      <c r="CI24" s="13">
        <v>0</v>
      </c>
      <c r="CJ24" s="13">
        <v>0</v>
      </c>
      <c r="CK24" s="13">
        <v>0</v>
      </c>
      <c r="CL24" s="21">
        <v>0</v>
      </c>
      <c r="CM24" s="21">
        <v>0</v>
      </c>
      <c r="CN24" s="13"/>
      <c r="CO24" s="20">
        <v>0.59540499999999996</v>
      </c>
      <c r="CP24" s="13">
        <v>0.59540499999999996</v>
      </c>
      <c r="CQ24" s="13">
        <v>0</v>
      </c>
      <c r="CR24" s="13">
        <v>0.59540499999999996</v>
      </c>
      <c r="CS24" s="13">
        <v>0.59540499999999996</v>
      </c>
      <c r="CT24" s="21">
        <v>0.59540499999999996</v>
      </c>
      <c r="CU24">
        <v>0</v>
      </c>
    </row>
    <row r="25" spans="1:99" x14ac:dyDescent="0.2">
      <c r="A25" s="3"/>
      <c r="B25" s="3"/>
      <c r="C25" s="3"/>
      <c r="D25" s="6"/>
      <c r="E25" s="6"/>
      <c r="F25" s="4" t="s">
        <v>225</v>
      </c>
      <c r="G25" s="65" t="s">
        <v>226</v>
      </c>
      <c r="H25" s="10" t="s">
        <v>57</v>
      </c>
      <c r="I25" s="3"/>
      <c r="J25" s="12">
        <v>0</v>
      </c>
      <c r="K25" s="12">
        <v>1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T25" s="12">
        <v>0</v>
      </c>
      <c r="AU25" s="12">
        <v>0</v>
      </c>
      <c r="AV25" s="12">
        <v>1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V25" s="14">
        <v>0</v>
      </c>
      <c r="BW25" s="14">
        <v>1</v>
      </c>
      <c r="BX25" s="14">
        <v>0</v>
      </c>
      <c r="BZ25" s="61">
        <v>0</v>
      </c>
      <c r="CF25" s="6"/>
      <c r="CG25" s="20">
        <v>0</v>
      </c>
      <c r="CH25" s="13">
        <v>0</v>
      </c>
      <c r="CI25" s="13">
        <v>0</v>
      </c>
      <c r="CJ25" s="13">
        <v>0</v>
      </c>
      <c r="CK25" s="13">
        <v>0</v>
      </c>
      <c r="CL25" s="21">
        <v>0</v>
      </c>
      <c r="CM25" s="21">
        <v>0</v>
      </c>
      <c r="CN25" s="13"/>
      <c r="CO25" s="20">
        <v>0</v>
      </c>
      <c r="CP25" s="13">
        <v>2</v>
      </c>
      <c r="CQ25" s="13">
        <v>0</v>
      </c>
      <c r="CR25" s="13">
        <v>5</v>
      </c>
      <c r="CS25" s="13">
        <v>5</v>
      </c>
      <c r="CT25" s="21">
        <v>5</v>
      </c>
      <c r="CU25">
        <v>5</v>
      </c>
    </row>
    <row r="26" spans="1:99" x14ac:dyDescent="0.2">
      <c r="A26" s="3"/>
      <c r="B26" s="3"/>
      <c r="C26" s="3"/>
      <c r="D26" s="6"/>
      <c r="E26" s="6"/>
      <c r="F26" s="4" t="s">
        <v>229</v>
      </c>
      <c r="G26" s="65" t="s">
        <v>227</v>
      </c>
      <c r="H26" s="10" t="s">
        <v>57</v>
      </c>
      <c r="I26" s="3"/>
      <c r="J26" s="12">
        <v>0</v>
      </c>
      <c r="K26" s="12">
        <v>1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T26" s="12">
        <v>0</v>
      </c>
      <c r="AU26" s="12">
        <v>0</v>
      </c>
      <c r="AV26" s="12">
        <v>1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V26" s="14">
        <v>0</v>
      </c>
      <c r="BW26" s="14">
        <v>1</v>
      </c>
      <c r="BX26" s="14">
        <v>0</v>
      </c>
      <c r="BZ26" s="61">
        <v>0</v>
      </c>
      <c r="CF26" s="6"/>
      <c r="CG26" s="20">
        <v>0</v>
      </c>
      <c r="CH26" s="13">
        <v>0</v>
      </c>
      <c r="CI26" s="13">
        <v>0</v>
      </c>
      <c r="CJ26" s="13">
        <v>0</v>
      </c>
      <c r="CK26" s="13">
        <v>0</v>
      </c>
      <c r="CL26" s="21">
        <v>0</v>
      </c>
      <c r="CM26" s="21">
        <v>0</v>
      </c>
      <c r="CN26" s="13"/>
      <c r="CO26" s="20">
        <v>0</v>
      </c>
      <c r="CP26" s="13">
        <v>0</v>
      </c>
      <c r="CQ26" s="13">
        <v>0</v>
      </c>
      <c r="CR26" s="13">
        <v>0</v>
      </c>
      <c r="CS26" s="13">
        <v>0</v>
      </c>
      <c r="CT26" s="21">
        <v>0</v>
      </c>
      <c r="CU26">
        <v>0</v>
      </c>
    </row>
    <row r="27" spans="1:99" x14ac:dyDescent="0.2">
      <c r="A27" s="3"/>
      <c r="B27" s="3"/>
      <c r="C27" s="3"/>
      <c r="D27" s="6"/>
      <c r="E27" s="6"/>
      <c r="F27" s="4" t="s">
        <v>110</v>
      </c>
      <c r="G27" s="6" t="s">
        <v>41</v>
      </c>
      <c r="H27" s="10" t="s">
        <v>57</v>
      </c>
      <c r="I27" s="3"/>
      <c r="J27" s="12">
        <v>0</v>
      </c>
      <c r="K27" s="12">
        <v>0</v>
      </c>
      <c r="L27" s="12">
        <v>1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T27" s="12">
        <v>0</v>
      </c>
      <c r="AU27" s="12">
        <v>0</v>
      </c>
      <c r="AV27" s="12">
        <v>1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V27" s="14">
        <v>0</v>
      </c>
      <c r="BW27" s="14">
        <v>0</v>
      </c>
      <c r="BX27" s="14">
        <v>0</v>
      </c>
      <c r="BZ27" s="61">
        <v>0</v>
      </c>
      <c r="CF27" s="6"/>
      <c r="CG27" s="20">
        <v>0</v>
      </c>
      <c r="CH27" s="13">
        <v>0</v>
      </c>
      <c r="CI27" s="13">
        <v>0</v>
      </c>
      <c r="CJ27" s="13">
        <v>0</v>
      </c>
      <c r="CK27" s="13">
        <v>0</v>
      </c>
      <c r="CL27" s="21">
        <v>0</v>
      </c>
      <c r="CM27" s="21">
        <v>0</v>
      </c>
      <c r="CN27" s="13"/>
      <c r="CO27" s="20">
        <v>0</v>
      </c>
      <c r="CP27" s="13">
        <v>0</v>
      </c>
      <c r="CQ27" s="13">
        <v>0</v>
      </c>
      <c r="CR27" s="13">
        <v>0</v>
      </c>
      <c r="CS27" s="13">
        <v>0</v>
      </c>
      <c r="CT27" s="21">
        <v>0</v>
      </c>
      <c r="CU27">
        <v>0</v>
      </c>
    </row>
    <row r="28" spans="1:99" x14ac:dyDescent="0.2">
      <c r="A28" s="3"/>
      <c r="B28" s="3"/>
      <c r="C28" s="3"/>
      <c r="D28" s="6"/>
      <c r="E28" s="6"/>
      <c r="F28" s="4" t="s">
        <v>111</v>
      </c>
      <c r="G28" s="6" t="s">
        <v>29</v>
      </c>
      <c r="H28" s="10" t="s">
        <v>57</v>
      </c>
      <c r="I28" s="3"/>
      <c r="J28" s="12">
        <v>0</v>
      </c>
      <c r="K28" s="12">
        <v>1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T28" s="12">
        <v>0</v>
      </c>
      <c r="AU28" s="12">
        <v>0</v>
      </c>
      <c r="AV28" s="12">
        <v>0</v>
      </c>
      <c r="AW28" s="12">
        <v>1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V28" s="14">
        <v>0</v>
      </c>
      <c r="BW28" s="14">
        <v>1</v>
      </c>
      <c r="BX28" s="14">
        <v>0</v>
      </c>
      <c r="BZ28" s="61">
        <v>0</v>
      </c>
      <c r="CF28" s="6"/>
      <c r="CG28" s="20">
        <v>-0.76350700000000415</v>
      </c>
      <c r="CH28" s="13">
        <v>0</v>
      </c>
      <c r="CI28" s="13">
        <v>-100</v>
      </c>
      <c r="CJ28" s="13">
        <v>-10</v>
      </c>
      <c r="CK28" s="13">
        <v>-10</v>
      </c>
      <c r="CL28" s="21">
        <v>-30.92108</v>
      </c>
      <c r="CM28" s="21">
        <v>0</v>
      </c>
      <c r="CN28" s="13"/>
      <c r="CO28" s="20">
        <v>0</v>
      </c>
      <c r="CP28" s="13">
        <v>0</v>
      </c>
      <c r="CQ28" s="13">
        <v>0</v>
      </c>
      <c r="CR28" s="13">
        <v>0</v>
      </c>
      <c r="CS28" s="13">
        <v>0</v>
      </c>
      <c r="CT28" s="21">
        <v>0</v>
      </c>
      <c r="CU28">
        <v>0</v>
      </c>
    </row>
    <row r="29" spans="1:99" x14ac:dyDescent="0.2">
      <c r="A29" s="3"/>
      <c r="B29" s="3"/>
      <c r="C29" s="3"/>
      <c r="D29" s="6"/>
      <c r="E29" s="6"/>
      <c r="F29" s="4" t="s">
        <v>112</v>
      </c>
      <c r="G29" s="6" t="s">
        <v>133</v>
      </c>
      <c r="H29" s="10" t="s">
        <v>57</v>
      </c>
      <c r="I29" s="3"/>
      <c r="J29" s="12">
        <v>0</v>
      </c>
      <c r="K29" s="12">
        <v>1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1</v>
      </c>
      <c r="BV29" s="14">
        <v>0</v>
      </c>
      <c r="BW29" s="14">
        <v>1</v>
      </c>
      <c r="BX29" s="14">
        <v>0</v>
      </c>
      <c r="BZ29" s="61">
        <v>0</v>
      </c>
      <c r="CF29" s="6"/>
      <c r="CG29" s="20">
        <v>0</v>
      </c>
      <c r="CH29" s="13">
        <v>0</v>
      </c>
      <c r="CI29" s="13">
        <v>0</v>
      </c>
      <c r="CJ29" s="13">
        <v>0</v>
      </c>
      <c r="CK29" s="13">
        <v>0</v>
      </c>
      <c r="CL29" s="21">
        <v>0</v>
      </c>
      <c r="CM29" s="21">
        <v>0</v>
      </c>
      <c r="CN29" s="13"/>
      <c r="CO29" s="20">
        <v>1.5</v>
      </c>
      <c r="CP29" s="13">
        <v>1</v>
      </c>
      <c r="CQ29" s="13">
        <v>0</v>
      </c>
      <c r="CR29" s="13">
        <v>1.5</v>
      </c>
      <c r="CS29" s="13">
        <v>1</v>
      </c>
      <c r="CT29" s="21">
        <v>0</v>
      </c>
      <c r="CU29">
        <v>0</v>
      </c>
    </row>
    <row r="30" spans="1:99" x14ac:dyDescent="0.2">
      <c r="A30" s="3"/>
      <c r="B30" s="3"/>
      <c r="C30" s="3"/>
      <c r="D30" s="6"/>
      <c r="E30" s="6"/>
      <c r="F30" s="4" t="s">
        <v>185</v>
      </c>
      <c r="G30" s="6" t="s">
        <v>30</v>
      </c>
      <c r="H30" s="10" t="s">
        <v>57</v>
      </c>
      <c r="I30" s="3"/>
      <c r="J30" s="12">
        <v>0</v>
      </c>
      <c r="K30" s="12">
        <v>0</v>
      </c>
      <c r="L30" s="12">
        <v>0</v>
      </c>
      <c r="M30" s="12">
        <v>1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T30" s="12">
        <v>0</v>
      </c>
      <c r="AU30" s="12">
        <v>0</v>
      </c>
      <c r="AV30" s="12">
        <v>0</v>
      </c>
      <c r="AW30" s="12">
        <v>0</v>
      </c>
      <c r="AX30" s="12">
        <v>1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V30" s="14">
        <v>0</v>
      </c>
      <c r="BW30" s="14">
        <v>0</v>
      </c>
      <c r="BX30" s="14">
        <v>0</v>
      </c>
      <c r="BZ30" s="61">
        <v>0</v>
      </c>
      <c r="CF30" s="6"/>
      <c r="CG30" s="20">
        <v>0</v>
      </c>
      <c r="CH30" s="13">
        <v>0</v>
      </c>
      <c r="CI30" s="13">
        <v>0</v>
      </c>
      <c r="CJ30" s="13">
        <v>0</v>
      </c>
      <c r="CK30" s="13">
        <v>0</v>
      </c>
      <c r="CL30" s="21">
        <v>0</v>
      </c>
      <c r="CM30" s="21">
        <v>0</v>
      </c>
      <c r="CN30" s="13"/>
      <c r="CO30" s="20">
        <v>9998.25</v>
      </c>
      <c r="CP30" s="13">
        <v>9997.5</v>
      </c>
      <c r="CQ30" s="13">
        <v>9995.3384389000003</v>
      </c>
      <c r="CR30" s="13">
        <v>9998.25</v>
      </c>
      <c r="CS30" s="13">
        <v>9997.5</v>
      </c>
      <c r="CT30" s="21">
        <v>9996</v>
      </c>
      <c r="CU30">
        <v>9995.3384389000003</v>
      </c>
    </row>
    <row r="31" spans="1:99" x14ac:dyDescent="0.2">
      <c r="A31" s="3"/>
      <c r="B31" s="3"/>
      <c r="C31" s="3"/>
      <c r="D31" s="6"/>
      <c r="E31" s="6"/>
      <c r="F31" s="4" t="s">
        <v>113</v>
      </c>
      <c r="G31" s="6" t="s">
        <v>31</v>
      </c>
      <c r="H31" s="10" t="s">
        <v>57</v>
      </c>
      <c r="I31" s="3"/>
      <c r="J31" s="12">
        <v>0</v>
      </c>
      <c r="K31" s="12">
        <v>0</v>
      </c>
      <c r="L31" s="12">
        <v>0</v>
      </c>
      <c r="M31" s="12">
        <v>1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1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V31" s="14">
        <v>0</v>
      </c>
      <c r="BW31" s="14">
        <v>0</v>
      </c>
      <c r="BX31" s="14">
        <v>0</v>
      </c>
      <c r="BZ31" s="61">
        <v>0</v>
      </c>
      <c r="CF31" s="6"/>
      <c r="CG31" s="13"/>
      <c r="CH31" s="13"/>
      <c r="CI31" s="13"/>
      <c r="CJ31" s="13"/>
      <c r="CK31" s="13"/>
      <c r="CL31" s="13"/>
      <c r="CM31" s="13"/>
      <c r="CN31" s="13"/>
      <c r="CO31" s="20">
        <v>5.1381619999999995</v>
      </c>
      <c r="CP31" s="13">
        <v>0</v>
      </c>
      <c r="CQ31" s="13">
        <v>4.7382019999999994</v>
      </c>
      <c r="CR31" s="13">
        <v>2.238162</v>
      </c>
      <c r="CS31" s="13">
        <v>0</v>
      </c>
      <c r="CT31" s="21">
        <v>2.6381620000000003</v>
      </c>
      <c r="CU31">
        <v>0</v>
      </c>
    </row>
    <row r="32" spans="1:99" x14ac:dyDescent="0.2">
      <c r="A32" s="3"/>
      <c r="B32" s="3"/>
      <c r="C32" s="3"/>
      <c r="D32" s="6"/>
      <c r="E32" s="6"/>
      <c r="F32" s="4" t="s">
        <v>114</v>
      </c>
      <c r="G32" s="6" t="s">
        <v>32</v>
      </c>
      <c r="H32" s="10" t="s">
        <v>57</v>
      </c>
      <c r="I32" s="3"/>
      <c r="J32" s="12">
        <v>0</v>
      </c>
      <c r="K32" s="12">
        <v>0</v>
      </c>
      <c r="L32" s="12">
        <v>1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1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V32" s="14">
        <v>0</v>
      </c>
      <c r="BW32" s="14">
        <v>0</v>
      </c>
      <c r="BX32" s="14">
        <v>0</v>
      </c>
      <c r="BZ32" s="61">
        <v>0</v>
      </c>
      <c r="CF32" s="6"/>
      <c r="CG32" s="13"/>
      <c r="CH32" s="13"/>
      <c r="CI32" s="13"/>
      <c r="CJ32" s="13"/>
      <c r="CK32" s="13"/>
      <c r="CL32" s="13"/>
      <c r="CM32" s="13"/>
      <c r="CN32" s="13"/>
      <c r="CO32" s="30">
        <v>17</v>
      </c>
      <c r="CP32">
        <v>17</v>
      </c>
      <c r="CQ32">
        <v>17</v>
      </c>
      <c r="CR32">
        <v>17</v>
      </c>
      <c r="CS32">
        <v>17</v>
      </c>
      <c r="CT32" s="31">
        <v>17</v>
      </c>
      <c r="CU32">
        <v>0</v>
      </c>
    </row>
    <row r="33" spans="1:99" x14ac:dyDescent="0.2">
      <c r="A33" s="3"/>
      <c r="B33" s="3"/>
      <c r="C33" s="3"/>
      <c r="D33" s="6"/>
      <c r="E33" s="6"/>
      <c r="F33" s="4" t="s">
        <v>115</v>
      </c>
      <c r="G33" s="6" t="s">
        <v>33</v>
      </c>
      <c r="H33" s="10" t="s">
        <v>57</v>
      </c>
      <c r="I33" s="3"/>
      <c r="J33" s="12">
        <v>0</v>
      </c>
      <c r="K33" s="12">
        <v>0</v>
      </c>
      <c r="L33" s="12">
        <v>0</v>
      </c>
      <c r="M33" s="12">
        <v>0</v>
      </c>
      <c r="N33" s="12">
        <v>1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1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V33" s="14">
        <v>0</v>
      </c>
      <c r="BW33" s="14">
        <v>0</v>
      </c>
      <c r="BX33" s="14">
        <v>0</v>
      </c>
      <c r="BZ33" s="61">
        <v>0</v>
      </c>
      <c r="CF33" s="6"/>
      <c r="CN33" s="13"/>
      <c r="CO33" s="30">
        <v>25</v>
      </c>
      <c r="CP33">
        <v>25</v>
      </c>
      <c r="CQ33">
        <v>25</v>
      </c>
      <c r="CR33">
        <v>25</v>
      </c>
      <c r="CS33">
        <v>25</v>
      </c>
      <c r="CT33" s="31">
        <v>25</v>
      </c>
      <c r="CU33">
        <v>0</v>
      </c>
    </row>
    <row r="34" spans="1:99" x14ac:dyDescent="0.2">
      <c r="A34" s="3"/>
      <c r="B34" s="3"/>
      <c r="C34" s="3"/>
      <c r="D34" s="6"/>
      <c r="E34" s="6"/>
      <c r="F34" s="4" t="s">
        <v>116</v>
      </c>
      <c r="G34" s="6" t="s">
        <v>34</v>
      </c>
      <c r="H34" s="10" t="s">
        <v>57</v>
      </c>
      <c r="I34" s="3"/>
      <c r="J34" s="12">
        <v>0</v>
      </c>
      <c r="K34" s="12">
        <v>0</v>
      </c>
      <c r="L34" s="12">
        <v>0</v>
      </c>
      <c r="M34" s="12">
        <v>0</v>
      </c>
      <c r="N34" s="12">
        <v>1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1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V34" s="14">
        <v>0</v>
      </c>
      <c r="BW34" s="14">
        <v>0</v>
      </c>
      <c r="BX34" s="14">
        <v>0</v>
      </c>
      <c r="BZ34" s="61">
        <v>0</v>
      </c>
      <c r="CF34" s="6"/>
      <c r="CN34" s="13"/>
      <c r="CO34" s="30">
        <v>485.11452600000001</v>
      </c>
      <c r="CP34">
        <v>500</v>
      </c>
      <c r="CQ34">
        <v>500</v>
      </c>
      <c r="CR34">
        <v>483</v>
      </c>
      <c r="CS34">
        <v>483</v>
      </c>
      <c r="CT34" s="31">
        <v>495.63816200000002</v>
      </c>
      <c r="CU34">
        <v>0</v>
      </c>
    </row>
    <row r="35" spans="1:99" x14ac:dyDescent="0.2">
      <c r="A35" s="3"/>
      <c r="B35" s="3"/>
      <c r="C35" s="3"/>
      <c r="D35" s="6"/>
      <c r="E35" s="6"/>
      <c r="F35" s="4" t="s">
        <v>132</v>
      </c>
      <c r="G35" s="6" t="s">
        <v>35</v>
      </c>
      <c r="H35" s="10" t="s">
        <v>57</v>
      </c>
      <c r="I35" s="3"/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1</v>
      </c>
      <c r="P35" s="12">
        <v>0</v>
      </c>
      <c r="Q35" s="12">
        <v>0</v>
      </c>
      <c r="R35" s="12">
        <v>0</v>
      </c>
      <c r="S35" s="12">
        <v>0</v>
      </c>
      <c r="T35" s="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1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V35" s="14">
        <v>0</v>
      </c>
      <c r="BW35" s="14">
        <v>0</v>
      </c>
      <c r="BX35" s="14">
        <v>0</v>
      </c>
      <c r="BZ35" s="61">
        <v>0</v>
      </c>
      <c r="CF35" s="6"/>
      <c r="CN35" s="13"/>
      <c r="CO35" s="20">
        <v>50.763507000000004</v>
      </c>
      <c r="CP35" s="13">
        <v>150</v>
      </c>
      <c r="CQ35" s="13">
        <v>150</v>
      </c>
      <c r="CR35" s="13">
        <v>50</v>
      </c>
      <c r="CS35" s="13">
        <v>50</v>
      </c>
      <c r="CT35" s="21">
        <v>120.92108</v>
      </c>
      <c r="CU35">
        <v>0</v>
      </c>
    </row>
    <row r="36" spans="1:99" x14ac:dyDescent="0.2">
      <c r="A36" s="3"/>
      <c r="B36" s="3"/>
      <c r="C36" s="3"/>
      <c r="D36" s="6"/>
      <c r="E36" s="6"/>
      <c r="F36" s="4" t="s">
        <v>143</v>
      </c>
      <c r="G36" s="56" t="s">
        <v>177</v>
      </c>
      <c r="H36" s="10" t="s">
        <v>57</v>
      </c>
      <c r="I36" s="3"/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1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V36" s="14">
        <v>0</v>
      </c>
      <c r="BW36" s="14">
        <v>0</v>
      </c>
      <c r="BX36" s="14">
        <v>-1</v>
      </c>
      <c r="BZ36" s="61">
        <v>-1</v>
      </c>
      <c r="CF36" s="13"/>
      <c r="CN36" s="13"/>
      <c r="CO36" s="20">
        <v>200</v>
      </c>
      <c r="CP36" s="13">
        <v>200</v>
      </c>
      <c r="CQ36" s="13">
        <v>200</v>
      </c>
      <c r="CR36" s="13">
        <v>200</v>
      </c>
      <c r="CS36" s="13">
        <v>200</v>
      </c>
      <c r="CT36" s="21">
        <v>200</v>
      </c>
      <c r="CU36">
        <v>0</v>
      </c>
    </row>
    <row r="37" spans="1:99" x14ac:dyDescent="0.2">
      <c r="A37" s="3"/>
      <c r="B37" s="3"/>
      <c r="C37" s="3"/>
      <c r="D37" s="6"/>
      <c r="E37" s="6"/>
      <c r="F37" s="4" t="s">
        <v>236</v>
      </c>
      <c r="G37" s="56" t="s">
        <v>238</v>
      </c>
      <c r="H37" s="10" t="s">
        <v>57</v>
      </c>
      <c r="I37" s="3"/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1</v>
      </c>
      <c r="BF37" s="12">
        <v>1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V37" s="14">
        <v>0</v>
      </c>
      <c r="BW37" s="14">
        <v>0</v>
      </c>
      <c r="BX37" s="14">
        <v>0</v>
      </c>
      <c r="BZ37" s="61">
        <v>-1</v>
      </c>
      <c r="CF37" s="13"/>
      <c r="CN37" s="13"/>
      <c r="CO37" s="20">
        <v>99998.986256880002</v>
      </c>
      <c r="CP37" s="13">
        <v>99999</v>
      </c>
      <c r="CQ37" s="13">
        <v>99997.2</v>
      </c>
      <c r="CR37" s="13">
        <v>99998.82</v>
      </c>
      <c r="CS37" s="13">
        <v>99998.82</v>
      </c>
      <c r="CT37" s="21">
        <v>99998.443420559997</v>
      </c>
      <c r="CU37">
        <v>0</v>
      </c>
    </row>
    <row r="38" spans="1:99" x14ac:dyDescent="0.2">
      <c r="A38" s="3"/>
      <c r="B38" s="3"/>
      <c r="C38" s="3"/>
      <c r="D38" s="6"/>
      <c r="E38" s="6"/>
      <c r="F38" s="4" t="s">
        <v>237</v>
      </c>
      <c r="G38" s="56" t="s">
        <v>239</v>
      </c>
      <c r="H38" s="10" t="s">
        <v>57</v>
      </c>
      <c r="I38" s="3"/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1</v>
      </c>
      <c r="BF38" s="12">
        <v>1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V38" s="14">
        <v>0</v>
      </c>
      <c r="BW38" s="14">
        <v>0</v>
      </c>
      <c r="BX38" s="14">
        <v>0</v>
      </c>
      <c r="BZ38" s="61">
        <v>-1</v>
      </c>
      <c r="CF38" s="13"/>
      <c r="CN38" s="13"/>
      <c r="CO38" s="13"/>
      <c r="CP38" s="13"/>
      <c r="CQ38" s="13"/>
      <c r="CR38" s="13"/>
      <c r="CS38" s="13"/>
      <c r="CT38" s="13"/>
    </row>
    <row r="39" spans="1:99" x14ac:dyDescent="0.2">
      <c r="A39" s="3"/>
      <c r="B39" s="3"/>
      <c r="C39" s="3"/>
      <c r="D39" s="6"/>
      <c r="E39" s="6"/>
      <c r="F39" s="4" t="s">
        <v>171</v>
      </c>
      <c r="G39" s="56" t="s">
        <v>179</v>
      </c>
      <c r="H39" s="10" t="s">
        <v>57</v>
      </c>
      <c r="I39" s="3"/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1</v>
      </c>
      <c r="Q39" s="12">
        <v>0</v>
      </c>
      <c r="R39" s="12">
        <v>0</v>
      </c>
      <c r="S39" s="12">
        <v>0</v>
      </c>
      <c r="T39" s="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1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V39" s="14">
        <v>0</v>
      </c>
      <c r="BW39" s="14">
        <v>0</v>
      </c>
      <c r="BX39" s="14">
        <v>0</v>
      </c>
      <c r="BZ39" s="61">
        <v>1</v>
      </c>
      <c r="CF39" s="13"/>
      <c r="CN39" s="13"/>
      <c r="CO39" s="13"/>
      <c r="CP39" s="13"/>
      <c r="CQ39" s="13"/>
      <c r="CR39" s="13"/>
      <c r="CS39" s="13"/>
      <c r="CT39" s="13"/>
    </row>
    <row r="40" spans="1:99" x14ac:dyDescent="0.2">
      <c r="A40" s="3"/>
      <c r="B40" s="3"/>
      <c r="C40" s="3"/>
      <c r="D40" s="6"/>
      <c r="E40" s="6"/>
      <c r="F40" s="4" t="s">
        <v>172</v>
      </c>
      <c r="G40" s="6" t="s">
        <v>180</v>
      </c>
      <c r="H40" s="10" t="s">
        <v>153</v>
      </c>
      <c r="I40" s="3"/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1</v>
      </c>
      <c r="R40" s="12">
        <v>0</v>
      </c>
      <c r="S40" s="12">
        <v>0</v>
      </c>
      <c r="T40" s="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1</v>
      </c>
      <c r="BI40" s="12">
        <v>0</v>
      </c>
      <c r="BJ40" s="12">
        <v>0</v>
      </c>
      <c r="BK40" s="12">
        <v>0</v>
      </c>
      <c r="BL40" s="12">
        <v>0</v>
      </c>
      <c r="BV40" s="14">
        <v>0</v>
      </c>
      <c r="BW40" s="14">
        <v>0</v>
      </c>
      <c r="BX40" s="14">
        <v>0</v>
      </c>
      <c r="BZ40" s="61">
        <v>0</v>
      </c>
      <c r="CF40" s="13"/>
      <c r="CN40" s="13"/>
      <c r="CO40" s="13"/>
      <c r="CP40" s="13"/>
      <c r="CQ40" s="13"/>
      <c r="CR40" s="13"/>
      <c r="CS40" s="13"/>
      <c r="CT40" s="13"/>
    </row>
    <row r="41" spans="1:99" x14ac:dyDescent="0.2">
      <c r="A41" s="3"/>
      <c r="B41" s="3"/>
      <c r="C41" s="3"/>
      <c r="D41" s="3"/>
      <c r="E41" s="6"/>
      <c r="F41" s="4" t="s">
        <v>173</v>
      </c>
      <c r="G41" s="6" t="s">
        <v>181</v>
      </c>
      <c r="H41" s="10" t="s">
        <v>153</v>
      </c>
      <c r="I41" s="3"/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1</v>
      </c>
      <c r="R41" s="12">
        <v>0</v>
      </c>
      <c r="S41" s="12">
        <v>0</v>
      </c>
      <c r="T41" s="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1</v>
      </c>
      <c r="BJ41" s="12">
        <v>0</v>
      </c>
      <c r="BK41" s="12">
        <v>0</v>
      </c>
      <c r="BL41" s="12">
        <v>0</v>
      </c>
      <c r="BV41" s="14">
        <v>0</v>
      </c>
      <c r="BW41" s="14">
        <v>0</v>
      </c>
      <c r="BX41" s="14">
        <v>0</v>
      </c>
      <c r="BZ41" s="61">
        <v>0</v>
      </c>
      <c r="CF41" s="13"/>
      <c r="CN41" s="13"/>
      <c r="CO41" s="13" t="s">
        <v>250</v>
      </c>
      <c r="CP41" s="13"/>
      <c r="CQ41" s="13"/>
      <c r="CR41" s="13"/>
      <c r="CS41" s="13"/>
      <c r="CT41" s="13"/>
    </row>
    <row r="42" spans="1:99" x14ac:dyDescent="0.2">
      <c r="A42" s="3"/>
      <c r="B42" s="3"/>
      <c r="C42" s="3"/>
      <c r="D42" s="3"/>
      <c r="E42" s="6"/>
      <c r="F42" s="4" t="s">
        <v>174</v>
      </c>
      <c r="G42" s="6" t="s">
        <v>182</v>
      </c>
      <c r="H42" s="10" t="s">
        <v>153</v>
      </c>
      <c r="I42" s="3"/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1</v>
      </c>
      <c r="S42" s="12">
        <v>0</v>
      </c>
      <c r="T42" s="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1</v>
      </c>
      <c r="BI42" s="12">
        <v>0</v>
      </c>
      <c r="BJ42" s="12">
        <v>0</v>
      </c>
      <c r="BK42" s="12">
        <v>0</v>
      </c>
      <c r="BL42" s="12">
        <v>0</v>
      </c>
      <c r="BV42" s="14">
        <v>0</v>
      </c>
      <c r="BW42" s="14">
        <v>0</v>
      </c>
      <c r="BX42" s="14">
        <v>0</v>
      </c>
      <c r="BZ42" s="61">
        <v>0</v>
      </c>
      <c r="CF42" s="13"/>
      <c r="CN42" s="13"/>
      <c r="CO42" s="13" cm="1">
        <f t="array" ref="CO42:CR42">BF90:BI90</f>
        <v>0</v>
      </c>
      <c r="CP42" s="13">
        <v>0</v>
      </c>
      <c r="CQ42" s="13">
        <v>0</v>
      </c>
      <c r="CR42" s="13">
        <v>0</v>
      </c>
      <c r="CS42" s="13"/>
      <c r="CT42" s="13"/>
    </row>
    <row r="43" spans="1:99" x14ac:dyDescent="0.2">
      <c r="A43" s="3"/>
      <c r="B43" s="3"/>
      <c r="C43" s="3"/>
      <c r="D43" s="3"/>
      <c r="E43" s="3"/>
      <c r="F43" s="4" t="s">
        <v>175</v>
      </c>
      <c r="G43" s="6" t="s">
        <v>183</v>
      </c>
      <c r="H43" s="10" t="s">
        <v>153</v>
      </c>
      <c r="I43" s="3"/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1</v>
      </c>
      <c r="S43" s="12">
        <v>0</v>
      </c>
      <c r="T43" s="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1</v>
      </c>
      <c r="BJ43" s="12">
        <v>0</v>
      </c>
      <c r="BK43" s="12">
        <v>0</v>
      </c>
      <c r="BL43" s="12">
        <v>0</v>
      </c>
      <c r="BV43" s="14">
        <v>0</v>
      </c>
      <c r="BW43" s="14">
        <v>0</v>
      </c>
      <c r="BX43" s="14">
        <v>0</v>
      </c>
      <c r="BZ43" s="61">
        <v>0</v>
      </c>
      <c r="CN43" s="39"/>
      <c r="CO43" s="39"/>
      <c r="CP43" s="5"/>
      <c r="CQ43" s="5"/>
      <c r="CR43" s="5"/>
      <c r="CS43" s="5"/>
      <c r="CT43" s="5"/>
    </row>
    <row r="44" spans="1:99" x14ac:dyDescent="0.2">
      <c r="A44" s="3"/>
      <c r="B44" s="3"/>
      <c r="C44" s="3"/>
      <c r="D44" s="3"/>
      <c r="E44" s="3"/>
      <c r="F44" s="4" t="s">
        <v>176</v>
      </c>
      <c r="G44" s="6" t="s">
        <v>184</v>
      </c>
      <c r="H44" s="10" t="s">
        <v>157</v>
      </c>
      <c r="I44" s="3"/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1</v>
      </c>
      <c r="T44" s="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1</v>
      </c>
      <c r="BK44" s="12">
        <v>0</v>
      </c>
      <c r="BL44" s="12">
        <v>0</v>
      </c>
      <c r="BV44" s="14">
        <v>0</v>
      </c>
      <c r="BW44" s="14">
        <v>0</v>
      </c>
      <c r="BX44" s="14">
        <v>0</v>
      </c>
      <c r="BZ44" s="61">
        <v>0</v>
      </c>
      <c r="CN44" s="13"/>
      <c r="CP44" s="13"/>
      <c r="CQ44" s="13"/>
      <c r="CR44" s="13"/>
      <c r="CS44" s="13"/>
      <c r="CT44" s="13"/>
    </row>
    <row r="45" spans="1:99" x14ac:dyDescent="0.2">
      <c r="BD45" s="13"/>
      <c r="BE45" s="13"/>
      <c r="BF45" s="13"/>
      <c r="BG45" s="13"/>
      <c r="BH45" s="13"/>
      <c r="BI45" s="13"/>
      <c r="BJ45" s="13"/>
      <c r="CO45" s="11" t="s">
        <v>89</v>
      </c>
    </row>
    <row r="46" spans="1:99" x14ac:dyDescent="0.2">
      <c r="A46" s="3"/>
      <c r="B46" s="3"/>
      <c r="C46" s="3"/>
      <c r="D46" s="3"/>
      <c r="E46" s="3"/>
      <c r="F46" s="3"/>
      <c r="G46" s="6" t="s">
        <v>87</v>
      </c>
      <c r="H46" s="10" t="s">
        <v>197</v>
      </c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14">
        <v>0</v>
      </c>
      <c r="V46" s="14">
        <v>0.1</v>
      </c>
      <c r="W46" s="14">
        <v>-0.05</v>
      </c>
      <c r="X46" s="14">
        <v>0</v>
      </c>
      <c r="Y46" s="14">
        <v>0</v>
      </c>
      <c r="Z46" s="14">
        <v>0</v>
      </c>
      <c r="AA46" s="14">
        <v>0</v>
      </c>
      <c r="AB46" s="14">
        <v>0</v>
      </c>
      <c r="AC46" s="14">
        <v>0</v>
      </c>
      <c r="AD46" s="14">
        <v>0</v>
      </c>
      <c r="AE46" s="14">
        <v>0</v>
      </c>
      <c r="AF46" s="14">
        <v>0</v>
      </c>
      <c r="AG46" s="14">
        <v>0</v>
      </c>
      <c r="AH46" s="14">
        <v>0</v>
      </c>
      <c r="AI46" s="14">
        <v>0.3</v>
      </c>
      <c r="AJ46" s="14">
        <v>0</v>
      </c>
      <c r="AK46" s="14">
        <v>0.4</v>
      </c>
      <c r="AL46" s="14">
        <v>0.5</v>
      </c>
      <c r="AM46" s="14">
        <v>0</v>
      </c>
      <c r="AN46" s="14">
        <v>0</v>
      </c>
      <c r="AO46" s="14">
        <v>0</v>
      </c>
      <c r="AP46" s="14">
        <v>0</v>
      </c>
      <c r="AQ46" s="14">
        <v>0</v>
      </c>
      <c r="AR46" s="14">
        <v>1.8</v>
      </c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CN46" s="42" t="s">
        <v>141</v>
      </c>
      <c r="CO46" s="13" cm="1">
        <f t="array" ref="CO46:CU48">TRANSPOSE(MMULT(U58:AR64,BV21:BX44))</f>
        <v>0.3</v>
      </c>
      <c r="CP46" s="13">
        <v>0.6</v>
      </c>
      <c r="CQ46" s="13">
        <v>0.7</v>
      </c>
      <c r="CR46" s="13">
        <v>0.6</v>
      </c>
      <c r="CS46" s="13">
        <v>0.9</v>
      </c>
      <c r="CT46" s="13">
        <v>0.6</v>
      </c>
      <c r="CU46">
        <v>0</v>
      </c>
    </row>
    <row r="47" spans="1:99" x14ac:dyDescent="0.2">
      <c r="A47" s="3"/>
      <c r="B47" s="3"/>
      <c r="C47" s="3"/>
      <c r="D47" s="3"/>
      <c r="E47" s="3"/>
      <c r="F47" s="3"/>
      <c r="G47" s="6" t="s">
        <v>90</v>
      </c>
      <c r="H47" s="10" t="s">
        <v>197</v>
      </c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AS47" s="13" t="s">
        <v>91</v>
      </c>
      <c r="AT47" s="16">
        <v>1000</v>
      </c>
      <c r="AU47" s="16">
        <v>100</v>
      </c>
      <c r="AV47" s="16">
        <v>2000</v>
      </c>
      <c r="AW47" s="16">
        <v>200</v>
      </c>
      <c r="AX47" s="16">
        <v>500</v>
      </c>
      <c r="AY47" s="16">
        <v>1000</v>
      </c>
      <c r="AZ47" s="16">
        <v>500</v>
      </c>
      <c r="BA47" s="16">
        <v>1000</v>
      </c>
      <c r="BB47" s="16">
        <v>500</v>
      </c>
      <c r="BC47" s="16">
        <v>0</v>
      </c>
      <c r="BD47" s="16">
        <v>1000</v>
      </c>
      <c r="BE47" s="16">
        <v>10000000</v>
      </c>
      <c r="BF47" s="16">
        <v>10000000</v>
      </c>
      <c r="BG47" s="16">
        <v>0</v>
      </c>
      <c r="BH47" s="16">
        <f>30000/150</f>
        <v>200</v>
      </c>
      <c r="BI47" s="16">
        <v>125</v>
      </c>
      <c r="BJ47" s="16">
        <v>0</v>
      </c>
      <c r="BK47" s="16">
        <v>2000</v>
      </c>
      <c r="BL47" s="16">
        <v>200</v>
      </c>
      <c r="CN47" t="s">
        <v>131</v>
      </c>
      <c r="CO47" s="13">
        <v>7</v>
      </c>
      <c r="CP47" s="13">
        <v>4.5999999999999996</v>
      </c>
      <c r="CQ47" s="13">
        <v>8.0004049999999989</v>
      </c>
      <c r="CR47" s="13">
        <v>1</v>
      </c>
      <c r="CS47" s="13">
        <v>1</v>
      </c>
      <c r="CT47" s="13">
        <v>2</v>
      </c>
      <c r="CU47">
        <v>2</v>
      </c>
    </row>
    <row r="48" spans="1:99" x14ac:dyDescent="0.2">
      <c r="A48" s="3"/>
      <c r="B48" s="3"/>
      <c r="C48" s="3"/>
      <c r="D48" s="3"/>
      <c r="E48" s="3"/>
      <c r="F48" s="3"/>
      <c r="G48" s="6" t="s">
        <v>92</v>
      </c>
      <c r="H48" s="10" t="s">
        <v>198</v>
      </c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AS48" s="13" t="s">
        <v>93</v>
      </c>
      <c r="AT48" s="16">
        <v>3</v>
      </c>
      <c r="AU48" s="16">
        <v>6</v>
      </c>
      <c r="AV48" s="16">
        <v>7</v>
      </c>
      <c r="AW48" s="16">
        <v>0</v>
      </c>
      <c r="AX48" s="16">
        <v>0</v>
      </c>
      <c r="AY48" s="16">
        <v>0</v>
      </c>
      <c r="AZ48" s="16">
        <v>0</v>
      </c>
      <c r="BA48" s="16">
        <v>0</v>
      </c>
      <c r="BB48" s="16">
        <v>0</v>
      </c>
      <c r="BC48" s="16">
        <v>9999</v>
      </c>
      <c r="BD48" s="16">
        <v>7</v>
      </c>
      <c r="BE48" s="16">
        <v>17</v>
      </c>
      <c r="BF48" s="16">
        <v>25</v>
      </c>
      <c r="BG48" s="16">
        <v>100</v>
      </c>
      <c r="BH48" s="16">
        <v>150</v>
      </c>
      <c r="BI48" s="16">
        <v>200</v>
      </c>
      <c r="BJ48" s="16">
        <v>99999</v>
      </c>
      <c r="BK48" s="16">
        <v>1</v>
      </c>
      <c r="BL48" s="16">
        <v>1</v>
      </c>
      <c r="CN48" s="13" t="s">
        <v>206</v>
      </c>
      <c r="CO48" s="13">
        <v>13.5</v>
      </c>
      <c r="CP48" s="13">
        <v>10.299999999999999</v>
      </c>
      <c r="CQ48" s="13">
        <v>13.50004</v>
      </c>
      <c r="CR48" s="13">
        <v>10.899999999999999</v>
      </c>
      <c r="CS48" s="13">
        <v>10.9</v>
      </c>
      <c r="CT48" s="13">
        <v>11.3</v>
      </c>
      <c r="CU48">
        <v>15.061838</v>
      </c>
    </row>
    <row r="49" spans="1:99" x14ac:dyDescent="0.2">
      <c r="A49" s="3"/>
      <c r="B49" s="3"/>
      <c r="C49" s="3"/>
      <c r="D49" s="3"/>
      <c r="E49" s="3"/>
      <c r="F49" s="3"/>
      <c r="G49" s="3"/>
      <c r="H49" s="10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AS49" s="13"/>
      <c r="AT49" s="13" t="s">
        <v>94</v>
      </c>
      <c r="AU49" s="13"/>
      <c r="AV49" s="13"/>
      <c r="AW49" s="13"/>
      <c r="AX49" s="13"/>
      <c r="AY49" s="13"/>
      <c r="AZ49" s="13"/>
      <c r="BA49" s="13"/>
      <c r="BB49" s="13"/>
      <c r="BK49" s="27" t="s">
        <v>95</v>
      </c>
      <c r="BL49" s="27"/>
      <c r="BM49" s="13"/>
      <c r="BN49" s="13"/>
      <c r="BO49" s="11" t="s">
        <v>136</v>
      </c>
      <c r="BP49" t="s">
        <v>142</v>
      </c>
      <c r="BQ49" s="11" t="s">
        <v>137</v>
      </c>
      <c r="BR49" s="13"/>
      <c r="BS49" s="13"/>
      <c r="BT49" s="13"/>
      <c r="BU49" s="13"/>
      <c r="BV49" s="11" t="s">
        <v>96</v>
      </c>
      <c r="CO49" s="13" t="s">
        <v>97</v>
      </c>
      <c r="CP49" s="13"/>
      <c r="CQ49" s="13"/>
      <c r="CR49" s="13"/>
      <c r="CS49" s="13"/>
      <c r="CT49" s="13"/>
    </row>
    <row r="50" spans="1:99" x14ac:dyDescent="0.2">
      <c r="A50" s="3" t="s">
        <v>1</v>
      </c>
      <c r="B50" s="3" t="s">
        <v>4</v>
      </c>
      <c r="C50" s="3"/>
      <c r="D50" s="3"/>
      <c r="E50" s="3"/>
      <c r="F50" s="3"/>
      <c r="G50" s="3"/>
      <c r="H50" s="10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AS50" s="13"/>
      <c r="AT50" s="16">
        <v>0.1</v>
      </c>
      <c r="AU50" s="14">
        <v>1</v>
      </c>
      <c r="AV50" s="14">
        <v>1</v>
      </c>
      <c r="AW50" s="14">
        <v>1</v>
      </c>
      <c r="AX50" s="14">
        <v>1</v>
      </c>
      <c r="AY50" s="14">
        <v>1</v>
      </c>
      <c r="AZ50" s="14">
        <v>1</v>
      </c>
      <c r="BA50" s="14">
        <v>1</v>
      </c>
      <c r="BB50" s="14">
        <v>1</v>
      </c>
      <c r="BC50" s="14">
        <v>1</v>
      </c>
      <c r="BD50" s="14">
        <v>1</v>
      </c>
      <c r="BE50" s="14">
        <v>1</v>
      </c>
      <c r="BF50" s="14">
        <v>1</v>
      </c>
      <c r="BG50" s="14">
        <v>5</v>
      </c>
      <c r="BH50" s="14">
        <v>1</v>
      </c>
      <c r="BI50" s="14">
        <v>1</v>
      </c>
      <c r="BJ50" s="14">
        <v>1</v>
      </c>
      <c r="BK50" s="47" cm="1">
        <f t="array" ref="BK50:BK55">AX66:AX71*BO50:BO55-MMULT(BV50:CA55,X58:X63)</f>
        <v>0.5</v>
      </c>
      <c r="BL50" s="47" cm="1">
        <f t="array" ref="BL50:BL55">AY66:AY71*BP50:BP55-MMULT(BV58:CA63,AC58:AC63)</f>
        <v>0.5</v>
      </c>
      <c r="BM50" s="13"/>
      <c r="BN50" s="13"/>
      <c r="BO50" s="50">
        <v>1</v>
      </c>
      <c r="BP50" s="50">
        <v>1</v>
      </c>
      <c r="BQ50" s="49">
        <v>0.9</v>
      </c>
      <c r="BR50" s="13"/>
      <c r="BS50" s="13"/>
      <c r="BT50" s="13"/>
      <c r="BU50" s="13"/>
      <c r="BV50" s="12">
        <v>1</v>
      </c>
      <c r="BW50" s="12">
        <v>0</v>
      </c>
      <c r="BX50" s="12">
        <v>0</v>
      </c>
      <c r="BY50" s="12">
        <v>0</v>
      </c>
      <c r="BZ50" s="12">
        <v>0</v>
      </c>
      <c r="CA50" s="12">
        <v>0</v>
      </c>
      <c r="CN50" s="13"/>
      <c r="CO50" s="13" cm="1">
        <f t="array" ref="CO50:CT51">TRANSPOSE(_xlfn.ANCHORARRAY(AV66)-BK50:BL55)</f>
        <v>0.4</v>
      </c>
      <c r="CP50" s="13">
        <v>0.4</v>
      </c>
      <c r="CQ50" s="13">
        <v>0.8</v>
      </c>
      <c r="CR50" s="13">
        <v>0.8</v>
      </c>
      <c r="CS50" s="13">
        <v>0.8</v>
      </c>
      <c r="CT50" s="13">
        <v>0.8</v>
      </c>
    </row>
    <row r="51" spans="1:99" x14ac:dyDescent="0.2">
      <c r="A51" s="3" t="s">
        <v>1</v>
      </c>
      <c r="B51" s="3" t="s">
        <v>5</v>
      </c>
      <c r="C51" s="3"/>
      <c r="D51" s="3"/>
      <c r="E51" s="3"/>
      <c r="F51" s="3"/>
      <c r="G51" s="3"/>
      <c r="H51" s="10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AS51" s="13"/>
      <c r="AT51" s="16">
        <v>0.2</v>
      </c>
      <c r="AU51" s="14">
        <v>1</v>
      </c>
      <c r="AV51" s="14">
        <v>1</v>
      </c>
      <c r="AW51" s="14">
        <v>1</v>
      </c>
      <c r="AX51" s="14">
        <v>1</v>
      </c>
      <c r="AY51" s="14">
        <v>1</v>
      </c>
      <c r="AZ51" s="14">
        <v>1</v>
      </c>
      <c r="BA51" s="14">
        <v>1</v>
      </c>
      <c r="BB51" s="14">
        <v>1</v>
      </c>
      <c r="BC51" s="14">
        <v>1</v>
      </c>
      <c r="BD51" s="14">
        <v>0</v>
      </c>
      <c r="BE51" s="14">
        <v>1</v>
      </c>
      <c r="BF51" s="14">
        <v>1</v>
      </c>
      <c r="BG51" s="14">
        <v>5</v>
      </c>
      <c r="BH51" s="14">
        <v>1</v>
      </c>
      <c r="BI51" s="14">
        <v>1</v>
      </c>
      <c r="BJ51" s="14">
        <v>1</v>
      </c>
      <c r="BK51" s="48">
        <v>0.5</v>
      </c>
      <c r="BL51" s="48">
        <v>0.45</v>
      </c>
      <c r="BM51" s="13"/>
      <c r="BN51" s="13"/>
      <c r="BO51" s="50">
        <v>1</v>
      </c>
      <c r="BP51" s="51">
        <f>BP50*$BQ$50</f>
        <v>0.9</v>
      </c>
      <c r="BR51" s="13"/>
      <c r="BS51" s="13"/>
      <c r="BT51" s="13"/>
      <c r="BU51" s="13"/>
      <c r="BV51" s="12">
        <v>1</v>
      </c>
      <c r="BW51" s="12">
        <v>1</v>
      </c>
      <c r="BX51" s="12">
        <v>0</v>
      </c>
      <c r="BY51" s="12">
        <v>0</v>
      </c>
      <c r="BZ51" s="12">
        <v>0</v>
      </c>
      <c r="CA51" s="12">
        <v>0</v>
      </c>
      <c r="CH51" s="27"/>
      <c r="CI51" s="13"/>
      <c r="CJ51" s="13"/>
      <c r="CK51" s="13"/>
      <c r="CL51" s="13"/>
      <c r="CM51" s="13"/>
      <c r="CN51" s="13"/>
      <c r="CO51" s="13">
        <v>0.49</v>
      </c>
      <c r="CP51" s="13">
        <v>0.54</v>
      </c>
      <c r="CQ51" s="13">
        <v>0.99</v>
      </c>
      <c r="CR51" s="13">
        <v>0.99</v>
      </c>
      <c r="CS51" s="13">
        <v>0.99</v>
      </c>
      <c r="CT51" s="13">
        <v>0.99</v>
      </c>
    </row>
    <row r="52" spans="1:99" x14ac:dyDescent="0.2">
      <c r="A52" s="3" t="s">
        <v>1</v>
      </c>
      <c r="B52" s="3" t="s">
        <v>6</v>
      </c>
      <c r="C52" s="3"/>
      <c r="D52" s="3"/>
      <c r="E52" s="3"/>
      <c r="F52" s="3"/>
      <c r="G52" s="3"/>
      <c r="H52" s="10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AS52" s="13"/>
      <c r="AT52" s="16">
        <v>0.1</v>
      </c>
      <c r="AU52" s="14">
        <v>1</v>
      </c>
      <c r="AV52" s="14">
        <v>1</v>
      </c>
      <c r="AW52" s="14">
        <v>1</v>
      </c>
      <c r="AX52" s="14">
        <v>1</v>
      </c>
      <c r="AY52" s="14">
        <v>1</v>
      </c>
      <c r="AZ52" s="14">
        <v>1</v>
      </c>
      <c r="BA52" s="14">
        <v>1</v>
      </c>
      <c r="BB52" s="14">
        <v>1</v>
      </c>
      <c r="BC52" s="14">
        <v>1</v>
      </c>
      <c r="BD52" s="14">
        <v>1</v>
      </c>
      <c r="BE52" s="14">
        <v>1</v>
      </c>
      <c r="BF52" s="14">
        <v>1</v>
      </c>
      <c r="BG52" s="14">
        <v>5</v>
      </c>
      <c r="BH52" s="14">
        <v>1</v>
      </c>
      <c r="BI52" s="14">
        <v>1</v>
      </c>
      <c r="BJ52" s="14">
        <v>1</v>
      </c>
      <c r="BK52" s="48">
        <v>9.9999999999999978E-2</v>
      </c>
      <c r="BL52" s="48">
        <v>0</v>
      </c>
      <c r="BM52" s="13"/>
      <c r="BN52" s="13"/>
      <c r="BO52" s="50">
        <v>1</v>
      </c>
      <c r="BP52" s="51">
        <f>BP51*$BQ$50</f>
        <v>0.81</v>
      </c>
      <c r="BR52" s="13"/>
      <c r="BS52" s="13"/>
      <c r="BT52" s="13"/>
      <c r="BU52" s="13"/>
      <c r="BV52" s="12">
        <v>1</v>
      </c>
      <c r="BW52" s="12">
        <v>1</v>
      </c>
      <c r="BX52" s="12">
        <v>1</v>
      </c>
      <c r="BY52" s="12">
        <v>0</v>
      </c>
      <c r="BZ52" s="12">
        <v>0</v>
      </c>
      <c r="CA52" s="12">
        <v>0</v>
      </c>
      <c r="CH52" s="13"/>
      <c r="CI52" s="13"/>
      <c r="CJ52" s="13"/>
      <c r="CK52" s="13"/>
      <c r="CL52" s="13"/>
      <c r="CM52" s="13"/>
      <c r="CN52" s="13"/>
      <c r="CO52" s="13" t="s">
        <v>98</v>
      </c>
      <c r="CP52" s="13"/>
      <c r="CQ52" s="13"/>
      <c r="CR52" s="13"/>
      <c r="CS52" s="13"/>
      <c r="CT52" s="13"/>
    </row>
    <row r="53" spans="1:99" x14ac:dyDescent="0.2">
      <c r="A53" s="3" t="s">
        <v>2</v>
      </c>
      <c r="B53" s="3" t="s">
        <v>4</v>
      </c>
      <c r="C53" s="3"/>
      <c r="D53" s="3"/>
      <c r="E53" s="3"/>
      <c r="F53" s="3"/>
      <c r="G53" s="3"/>
      <c r="H53" s="10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AS53" s="13"/>
      <c r="AT53" s="16">
        <v>0.2</v>
      </c>
      <c r="AU53" s="14">
        <v>1</v>
      </c>
      <c r="AV53" s="14">
        <v>1</v>
      </c>
      <c r="AW53" s="14">
        <v>1</v>
      </c>
      <c r="AX53" s="14">
        <v>1</v>
      </c>
      <c r="AY53" s="14">
        <v>1</v>
      </c>
      <c r="AZ53" s="14">
        <v>1</v>
      </c>
      <c r="BA53" s="14">
        <v>1</v>
      </c>
      <c r="BB53" s="14">
        <v>1</v>
      </c>
      <c r="BC53" s="14">
        <v>1</v>
      </c>
      <c r="BD53" s="14">
        <v>1</v>
      </c>
      <c r="BE53" s="14">
        <v>1</v>
      </c>
      <c r="BF53" s="14">
        <v>1</v>
      </c>
      <c r="BG53" s="14">
        <v>5</v>
      </c>
      <c r="BH53" s="14">
        <v>1</v>
      </c>
      <c r="BI53" s="14">
        <v>1</v>
      </c>
      <c r="BJ53" s="14">
        <v>1</v>
      </c>
      <c r="BK53" s="48">
        <v>9.9999999999999978E-2</v>
      </c>
      <c r="BL53" s="48">
        <v>0</v>
      </c>
      <c r="BM53" s="13"/>
      <c r="BN53" s="13"/>
      <c r="BO53" s="50">
        <v>1</v>
      </c>
      <c r="BP53" s="51">
        <f>BP52*$BQ$50</f>
        <v>0.72900000000000009</v>
      </c>
      <c r="BR53" s="13"/>
      <c r="BS53" s="13"/>
      <c r="BT53" s="13"/>
      <c r="BU53" s="13"/>
      <c r="BV53" s="12">
        <v>1</v>
      </c>
      <c r="BW53" s="12">
        <v>1</v>
      </c>
      <c r="BX53" s="12">
        <v>1</v>
      </c>
      <c r="BY53" s="12">
        <v>1</v>
      </c>
      <c r="BZ53" s="12">
        <v>0</v>
      </c>
      <c r="CA53" s="12">
        <v>0</v>
      </c>
      <c r="CH53" s="13"/>
      <c r="CI53" s="13"/>
      <c r="CJ53" s="13"/>
      <c r="CK53" s="13"/>
      <c r="CL53" s="13"/>
      <c r="CM53" s="13"/>
      <c r="CO53" s="13" cm="1">
        <f t="array" ref="CO53:CT54">TRANSPOSE(BK50:BL55-_xlfn.ANCHORARRAY(AT66))</f>
        <v>0.4</v>
      </c>
      <c r="CP53" s="13">
        <v>0.4</v>
      </c>
      <c r="CQ53" s="13">
        <v>-2.7755575615628914E-17</v>
      </c>
      <c r="CR53" s="13">
        <v>-2.7755575615628914E-17</v>
      </c>
      <c r="CS53" s="13">
        <v>-2.7755575615628914E-17</v>
      </c>
      <c r="CT53" s="13">
        <v>-2.7755575615628914E-17</v>
      </c>
    </row>
    <row r="54" spans="1:99" x14ac:dyDescent="0.2">
      <c r="A54" s="3" t="s">
        <v>2</v>
      </c>
      <c r="B54" s="3" t="s">
        <v>5</v>
      </c>
      <c r="C54" s="3"/>
      <c r="D54" s="3"/>
      <c r="E54" s="3"/>
      <c r="F54" s="3"/>
      <c r="G54" s="3"/>
      <c r="H54" s="10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AS54" s="13"/>
      <c r="AT54" s="16">
        <v>0.3</v>
      </c>
      <c r="AU54" s="14">
        <v>1</v>
      </c>
      <c r="AV54" s="14">
        <v>1</v>
      </c>
      <c r="AW54" s="14">
        <v>1</v>
      </c>
      <c r="AX54" s="14">
        <v>1</v>
      </c>
      <c r="AY54" s="14">
        <v>1</v>
      </c>
      <c r="AZ54" s="14">
        <v>1</v>
      </c>
      <c r="BA54" s="14">
        <v>1</v>
      </c>
      <c r="BB54" s="14">
        <v>1</v>
      </c>
      <c r="BC54" s="14">
        <v>1</v>
      </c>
      <c r="BD54" s="14">
        <v>0</v>
      </c>
      <c r="BE54" s="14">
        <v>1</v>
      </c>
      <c r="BF54" s="14">
        <v>1</v>
      </c>
      <c r="BG54" s="14">
        <v>5</v>
      </c>
      <c r="BH54" s="14">
        <v>1</v>
      </c>
      <c r="BI54" s="14">
        <v>1</v>
      </c>
      <c r="BJ54" s="14">
        <v>1</v>
      </c>
      <c r="BK54" s="48">
        <v>9.9999999999999978E-2</v>
      </c>
      <c r="BL54" s="48">
        <v>0</v>
      </c>
      <c r="BM54" s="13"/>
      <c r="BN54" s="13"/>
      <c r="BO54" s="50">
        <v>1</v>
      </c>
      <c r="BP54" s="51">
        <f>BP53*$BQ$50</f>
        <v>0.65610000000000013</v>
      </c>
      <c r="BR54" s="13"/>
      <c r="BS54" s="13"/>
      <c r="BT54" s="13"/>
      <c r="BU54" s="13"/>
      <c r="BV54" s="12">
        <v>1</v>
      </c>
      <c r="BW54" s="12">
        <v>1</v>
      </c>
      <c r="BX54" s="12">
        <v>1</v>
      </c>
      <c r="BY54" s="12">
        <v>1</v>
      </c>
      <c r="BZ54" s="12">
        <v>1</v>
      </c>
      <c r="CA54" s="12">
        <v>0</v>
      </c>
      <c r="CH54" s="13"/>
      <c r="CI54" s="13"/>
      <c r="CJ54" s="13"/>
      <c r="CK54" s="13"/>
      <c r="CL54" s="13"/>
      <c r="CM54" s="13"/>
      <c r="CO54" s="13">
        <v>0.5</v>
      </c>
      <c r="CP54" s="13">
        <v>0.45</v>
      </c>
      <c r="CQ54" s="13">
        <v>0</v>
      </c>
      <c r="CR54" s="13">
        <v>0</v>
      </c>
      <c r="CS54" s="13">
        <v>0</v>
      </c>
      <c r="CT54" s="13">
        <v>0</v>
      </c>
    </row>
    <row r="55" spans="1:99" x14ac:dyDescent="0.2">
      <c r="A55" s="3" t="s">
        <v>2</v>
      </c>
      <c r="B55" s="3" t="s">
        <v>6</v>
      </c>
      <c r="C55" s="3"/>
      <c r="D55" s="3"/>
      <c r="E55" s="3"/>
      <c r="F55" s="3"/>
      <c r="G55" s="3"/>
      <c r="H55" s="10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AS55" s="13"/>
      <c r="AT55" s="16">
        <v>0.2</v>
      </c>
      <c r="AU55" s="14">
        <v>1</v>
      </c>
      <c r="AV55" s="14">
        <v>1</v>
      </c>
      <c r="AW55" s="14">
        <v>1</v>
      </c>
      <c r="AX55" s="14">
        <v>1</v>
      </c>
      <c r="AY55" s="14">
        <v>1</v>
      </c>
      <c r="AZ55" s="14">
        <v>1</v>
      </c>
      <c r="BA55" s="14">
        <v>1</v>
      </c>
      <c r="BB55" s="14">
        <v>1</v>
      </c>
      <c r="BC55" s="14">
        <v>1</v>
      </c>
      <c r="BD55" s="14">
        <v>1</v>
      </c>
      <c r="BE55" s="14">
        <v>1</v>
      </c>
      <c r="BF55" s="14">
        <v>1</v>
      </c>
      <c r="BG55" s="14">
        <v>5</v>
      </c>
      <c r="BH55" s="14">
        <v>1</v>
      </c>
      <c r="BI55" s="14">
        <v>1</v>
      </c>
      <c r="BJ55" s="14">
        <v>1</v>
      </c>
      <c r="BK55" s="48">
        <v>9.9999999999999978E-2</v>
      </c>
      <c r="BL55" s="48">
        <v>0</v>
      </c>
      <c r="BM55" s="13"/>
      <c r="BN55" s="13"/>
      <c r="BO55" s="50">
        <v>1</v>
      </c>
      <c r="BP55" s="51">
        <f>BP54*$BQ$50</f>
        <v>0.59049000000000018</v>
      </c>
      <c r="BR55" s="13"/>
      <c r="BS55" s="13"/>
      <c r="BT55" s="13"/>
      <c r="BU55" s="13"/>
      <c r="BV55" s="12">
        <v>1</v>
      </c>
      <c r="BW55" s="12">
        <v>1</v>
      </c>
      <c r="BX55" s="12">
        <v>1</v>
      </c>
      <c r="BY55" s="12">
        <v>1</v>
      </c>
      <c r="BZ55" s="12">
        <v>1</v>
      </c>
      <c r="CA55" s="12">
        <v>1</v>
      </c>
      <c r="CH55" s="13"/>
      <c r="CI55" s="13"/>
      <c r="CJ55" s="13"/>
      <c r="CK55" s="13"/>
      <c r="CL55" s="13"/>
      <c r="CM55" s="13"/>
      <c r="CO55" s="13" t="s">
        <v>99</v>
      </c>
      <c r="CP55" s="13"/>
      <c r="CQ55" s="13"/>
      <c r="CR55" s="13"/>
      <c r="CS55" s="13"/>
      <c r="CT55" s="13"/>
    </row>
    <row r="56" spans="1:99" x14ac:dyDescent="0.2">
      <c r="A56" s="3" t="s">
        <v>218</v>
      </c>
      <c r="B56" s="3" t="s">
        <v>219</v>
      </c>
      <c r="C56" s="3"/>
      <c r="D56" s="3"/>
      <c r="E56" s="3"/>
      <c r="F56" s="3"/>
      <c r="G56" s="3"/>
      <c r="H56" s="10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AS56" s="13"/>
      <c r="AT56" s="16">
        <v>0</v>
      </c>
      <c r="AU56" s="14">
        <v>1</v>
      </c>
      <c r="AV56" s="14">
        <v>1</v>
      </c>
      <c r="AW56" s="14">
        <v>1</v>
      </c>
      <c r="AX56" s="14">
        <v>1</v>
      </c>
      <c r="AY56" s="14">
        <v>1</v>
      </c>
      <c r="AZ56" s="14">
        <v>1</v>
      </c>
      <c r="BA56" s="14">
        <v>1</v>
      </c>
      <c r="BB56" s="14">
        <v>1</v>
      </c>
      <c r="BC56" s="14">
        <v>1</v>
      </c>
      <c r="BD56" s="14">
        <v>0</v>
      </c>
      <c r="BE56" s="14">
        <v>0</v>
      </c>
      <c r="BF56" s="14">
        <v>0</v>
      </c>
      <c r="BG56" s="14">
        <v>0</v>
      </c>
      <c r="BH56" s="14">
        <v>0</v>
      </c>
      <c r="BI56" s="14">
        <v>0</v>
      </c>
      <c r="BJ56" s="14">
        <v>0</v>
      </c>
      <c r="CH56" s="13"/>
      <c r="CI56" s="13"/>
      <c r="CJ56" s="13"/>
      <c r="CK56" s="13"/>
      <c r="CL56" s="13"/>
      <c r="CM56" s="13"/>
      <c r="CO56" s="13" cm="1">
        <f t="array" ref="CO56:CU56">TRANSPOSE(AZ66:AZ72-X58:X64)</f>
        <v>0.6</v>
      </c>
      <c r="CP56" s="13">
        <v>0.6</v>
      </c>
      <c r="CQ56" s="13">
        <v>0.19999999999999996</v>
      </c>
      <c r="CR56" s="13">
        <v>0.6</v>
      </c>
      <c r="CS56" s="13">
        <v>0.6</v>
      </c>
      <c r="CT56" s="13">
        <v>0.6</v>
      </c>
      <c r="CU56">
        <v>0</v>
      </c>
    </row>
    <row r="57" spans="1:99" x14ac:dyDescent="0.2">
      <c r="A57" s="3"/>
      <c r="B57" s="3"/>
      <c r="C57" s="3"/>
      <c r="D57" s="3"/>
      <c r="E57" s="3"/>
      <c r="F57" s="3"/>
      <c r="G57" s="3"/>
      <c r="H57" s="10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27" t="s">
        <v>101</v>
      </c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27" t="s">
        <v>78</v>
      </c>
      <c r="AU57" t="s">
        <v>142</v>
      </c>
      <c r="AV57" s="27" t="s">
        <v>79</v>
      </c>
      <c r="AW57" t="s">
        <v>142</v>
      </c>
      <c r="AX57" s="27" t="s">
        <v>80</v>
      </c>
      <c r="AY57" t="s">
        <v>142</v>
      </c>
      <c r="AZ57" s="27" t="s">
        <v>81</v>
      </c>
      <c r="BA57" s="54" t="s">
        <v>142</v>
      </c>
      <c r="BB57" s="52" t="s">
        <v>82</v>
      </c>
      <c r="BC57" s="54" t="s">
        <v>142</v>
      </c>
      <c r="BD57" s="54"/>
      <c r="BF57" s="54" t="s">
        <v>199</v>
      </c>
      <c r="BG57" s="54" t="s">
        <v>200</v>
      </c>
      <c r="BH57" s="54" t="s">
        <v>201</v>
      </c>
      <c r="BK57" s="13"/>
      <c r="BL57" s="27" t="s">
        <v>205</v>
      </c>
      <c r="BM57" s="13"/>
      <c r="BN57" s="13"/>
      <c r="BO57" s="13"/>
      <c r="BP57" s="13"/>
      <c r="BQ57" s="13"/>
      <c r="BR57" s="13"/>
      <c r="BS57" s="13"/>
      <c r="BT57" s="13"/>
      <c r="BU57" s="13"/>
      <c r="BV57" s="11" t="s">
        <v>135</v>
      </c>
      <c r="CH57" s="13"/>
      <c r="CI57" s="13"/>
      <c r="CJ57" s="13"/>
      <c r="CK57" s="13"/>
      <c r="CL57" s="13"/>
      <c r="CM57" s="13"/>
      <c r="CO57" s="13" cm="1">
        <f t="array" ref="CO57:CU57">TRANSPOSE(BA66:BA72-AC58:AC64)</f>
        <v>0.8</v>
      </c>
      <c r="CP57" s="13">
        <v>0.8</v>
      </c>
      <c r="CQ57" s="13">
        <v>0.39500000000000002</v>
      </c>
      <c r="CR57" s="13">
        <v>0.8</v>
      </c>
      <c r="CS57" s="13">
        <v>0.8</v>
      </c>
      <c r="CT57" s="13">
        <v>0.8</v>
      </c>
      <c r="CU57">
        <v>0</v>
      </c>
    </row>
    <row r="58" spans="1:99" x14ac:dyDescent="0.2">
      <c r="A58" s="3" t="s">
        <v>1</v>
      </c>
      <c r="B58" s="3" t="s">
        <v>4</v>
      </c>
      <c r="C58" s="3"/>
      <c r="D58" s="3"/>
      <c r="E58" s="3"/>
      <c r="F58" s="3"/>
      <c r="G58" s="3" t="s">
        <v>102</v>
      </c>
      <c r="H58" s="10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25">
        <v>0.3</v>
      </c>
      <c r="V58" s="25">
        <v>15.061838</v>
      </c>
      <c r="W58" s="25">
        <v>0</v>
      </c>
      <c r="X58" s="25">
        <v>0</v>
      </c>
      <c r="Y58" s="25">
        <v>7</v>
      </c>
      <c r="Z58" s="25">
        <v>0</v>
      </c>
      <c r="AA58" s="25">
        <v>0</v>
      </c>
      <c r="AB58" s="25">
        <v>0</v>
      </c>
      <c r="AC58" s="25">
        <v>0</v>
      </c>
      <c r="AD58" s="25">
        <v>5</v>
      </c>
      <c r="AE58" s="25">
        <v>0</v>
      </c>
      <c r="AF58" s="25">
        <v>0</v>
      </c>
      <c r="AG58" s="25">
        <v>0</v>
      </c>
      <c r="AH58" s="25">
        <v>0.5</v>
      </c>
      <c r="AI58" s="25">
        <v>0.75</v>
      </c>
      <c r="AJ58" s="25">
        <v>1.8618380000000001</v>
      </c>
      <c r="AK58" s="25">
        <v>0</v>
      </c>
      <c r="AL58" s="25">
        <v>0</v>
      </c>
      <c r="AM58" s="25">
        <v>14.885474</v>
      </c>
      <c r="AN58" s="25">
        <v>99.236492999999996</v>
      </c>
      <c r="AO58" s="25">
        <v>0</v>
      </c>
      <c r="AP58" s="25">
        <v>0</v>
      </c>
      <c r="AQ58" s="25">
        <v>0</v>
      </c>
      <c r="AR58" s="25">
        <v>1.3743119999999999E-2</v>
      </c>
      <c r="AS58" s="13"/>
      <c r="AT58" s="14">
        <v>0.1</v>
      </c>
      <c r="AU58" s="14">
        <v>0</v>
      </c>
      <c r="AV58" s="14">
        <v>0.9</v>
      </c>
      <c r="AW58" s="14">
        <v>0.99</v>
      </c>
      <c r="AX58" s="14">
        <v>0.5</v>
      </c>
      <c r="AY58" s="14">
        <v>0.5</v>
      </c>
      <c r="AZ58" s="14">
        <v>0.6</v>
      </c>
      <c r="BA58" s="14">
        <v>0.8</v>
      </c>
      <c r="BB58" s="53">
        <v>-0.6</v>
      </c>
      <c r="BC58" s="53">
        <v>-0.8</v>
      </c>
      <c r="BF58" s="53">
        <v>0.1</v>
      </c>
      <c r="BG58" s="53">
        <v>0.9</v>
      </c>
      <c r="BH58" s="53">
        <v>0.5</v>
      </c>
      <c r="BK58" s="13"/>
      <c r="BL58" s="47" cm="1">
        <f t="array" ref="BL58:BL63">BH66:BH71-MMULT(BV50:CA55,MMULT(U58:AR63,BZ21:BZ44))</f>
        <v>36.976364000000004</v>
      </c>
      <c r="BM58" s="13"/>
      <c r="BN58" s="13"/>
      <c r="BO58" s="13"/>
      <c r="BP58" s="13"/>
      <c r="BQ58" s="13"/>
      <c r="BR58" s="13"/>
      <c r="BS58" s="13"/>
      <c r="BT58" s="13"/>
      <c r="BU58" s="13"/>
      <c r="BV58" s="12">
        <v>1</v>
      </c>
      <c r="BW58" s="12">
        <v>0</v>
      </c>
      <c r="BX58" s="12">
        <v>0</v>
      </c>
      <c r="BY58" s="12">
        <v>0</v>
      </c>
      <c r="BZ58" s="12">
        <v>0</v>
      </c>
      <c r="CA58" s="12">
        <v>0</v>
      </c>
      <c r="CH58" s="13"/>
      <c r="CI58" s="13"/>
      <c r="CJ58" s="13"/>
      <c r="CK58" s="13"/>
      <c r="CL58" s="13"/>
      <c r="CM58" s="13"/>
      <c r="CN58" s="13"/>
      <c r="CO58" s="13" t="s">
        <v>100</v>
      </c>
      <c r="CP58" s="13"/>
      <c r="CQ58" s="13"/>
      <c r="CR58" s="13"/>
      <c r="CS58" s="13"/>
      <c r="CT58" s="13"/>
    </row>
    <row r="59" spans="1:99" x14ac:dyDescent="0.2">
      <c r="A59" s="3" t="s">
        <v>1</v>
      </c>
      <c r="B59" s="3" t="s">
        <v>5</v>
      </c>
      <c r="C59" s="3"/>
      <c r="D59" s="3"/>
      <c r="E59" s="3"/>
      <c r="F59" s="3"/>
      <c r="G59" s="3"/>
      <c r="H59" s="10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25">
        <v>0.6</v>
      </c>
      <c r="V59" s="25">
        <v>9.6999999999999993</v>
      </c>
      <c r="W59" s="25">
        <v>0</v>
      </c>
      <c r="X59" s="25">
        <v>0</v>
      </c>
      <c r="Y59" s="25">
        <v>4.5999999999999996</v>
      </c>
      <c r="Z59" s="25">
        <v>0</v>
      </c>
      <c r="AA59" s="25">
        <v>0</v>
      </c>
      <c r="AB59" s="25">
        <v>0</v>
      </c>
      <c r="AC59" s="25">
        <v>0</v>
      </c>
      <c r="AD59" s="25">
        <v>3</v>
      </c>
      <c r="AE59" s="25">
        <v>0</v>
      </c>
      <c r="AF59" s="25">
        <v>0</v>
      </c>
      <c r="AG59" s="25">
        <v>0</v>
      </c>
      <c r="AH59" s="25">
        <v>1</v>
      </c>
      <c r="AI59" s="25">
        <v>1.5</v>
      </c>
      <c r="AJ59" s="25">
        <v>0</v>
      </c>
      <c r="AK59" s="25">
        <v>0</v>
      </c>
      <c r="AL59" s="25">
        <v>0</v>
      </c>
      <c r="AM59" s="25">
        <v>0</v>
      </c>
      <c r="AN59" s="25">
        <v>0</v>
      </c>
      <c r="AO59" s="25">
        <v>0</v>
      </c>
      <c r="AP59" s="25">
        <v>0</v>
      </c>
      <c r="AQ59" s="25">
        <v>0</v>
      </c>
      <c r="AR59" s="25">
        <v>0</v>
      </c>
      <c r="AS59" s="13"/>
      <c r="AT59" s="14">
        <v>0.1</v>
      </c>
      <c r="AU59" s="14">
        <v>0</v>
      </c>
      <c r="AV59" s="14">
        <v>0.9</v>
      </c>
      <c r="AW59" s="14">
        <v>0.99</v>
      </c>
      <c r="AX59" s="14">
        <v>0.5</v>
      </c>
      <c r="AY59" s="14">
        <v>0.5</v>
      </c>
      <c r="AZ59" s="14">
        <v>0.6</v>
      </c>
      <c r="BA59" s="14">
        <v>0.8</v>
      </c>
      <c r="BB59" s="53">
        <v>-0.6</v>
      </c>
      <c r="BC59" s="53">
        <v>-0.8</v>
      </c>
      <c r="BF59" s="53">
        <v>0.1</v>
      </c>
      <c r="BG59" s="53">
        <v>0.9</v>
      </c>
      <c r="BH59" s="53">
        <v>0.5</v>
      </c>
      <c r="BK59" s="13"/>
      <c r="BL59" s="48">
        <v>36.976364000000004</v>
      </c>
      <c r="BM59" s="13"/>
      <c r="BN59" s="13"/>
      <c r="BO59" s="13"/>
      <c r="BP59" s="13"/>
      <c r="BQ59" s="13"/>
      <c r="BR59" s="13"/>
      <c r="BS59" s="13"/>
      <c r="BT59" s="13"/>
      <c r="BU59" s="13"/>
      <c r="BV59" s="12">
        <f>BV58*$BQ$50</f>
        <v>0.9</v>
      </c>
      <c r="BW59" s="12">
        <v>1</v>
      </c>
      <c r="BX59" s="12">
        <v>0</v>
      </c>
      <c r="BY59" s="12">
        <v>0</v>
      </c>
      <c r="BZ59" s="12">
        <v>0</v>
      </c>
      <c r="CA59" s="12">
        <v>0</v>
      </c>
      <c r="CH59" s="13"/>
      <c r="CI59" s="13"/>
      <c r="CJ59" s="13"/>
      <c r="CK59" s="13"/>
      <c r="CL59" s="13"/>
      <c r="CM59" s="13"/>
      <c r="CN59" s="13"/>
      <c r="CO59" s="13" cm="1">
        <f t="array" ref="CO59:CU59">TRANSPOSE(-BB66:BB72+X58:X64)</f>
        <v>0.6</v>
      </c>
      <c r="CP59" s="13">
        <v>0.6</v>
      </c>
      <c r="CQ59" s="13">
        <v>1</v>
      </c>
      <c r="CR59" s="13">
        <v>0.6</v>
      </c>
      <c r="CS59" s="13">
        <v>0.6</v>
      </c>
      <c r="CT59" s="13">
        <v>0.6</v>
      </c>
      <c r="CU59">
        <v>0.6</v>
      </c>
    </row>
    <row r="60" spans="1:99" x14ac:dyDescent="0.2">
      <c r="A60" s="3" t="s">
        <v>1</v>
      </c>
      <c r="B60" s="3" t="s">
        <v>6</v>
      </c>
      <c r="C60" s="3"/>
      <c r="D60" s="3"/>
      <c r="E60" s="3"/>
      <c r="F60" s="3"/>
      <c r="G60" s="3"/>
      <c r="H60" s="10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25">
        <v>0.3</v>
      </c>
      <c r="V60" s="25">
        <v>15.061838</v>
      </c>
      <c r="W60" s="25">
        <v>0</v>
      </c>
      <c r="X60" s="25">
        <v>0.4</v>
      </c>
      <c r="Y60" s="25">
        <v>7</v>
      </c>
      <c r="Z60" s="25">
        <v>0</v>
      </c>
      <c r="AA60" s="25">
        <v>0</v>
      </c>
      <c r="AB60" s="25">
        <v>0.59540499999999996</v>
      </c>
      <c r="AC60" s="25">
        <v>0.40500000000000003</v>
      </c>
      <c r="AD60" s="25">
        <v>5</v>
      </c>
      <c r="AE60" s="25">
        <v>0</v>
      </c>
      <c r="AF60" s="25">
        <v>0</v>
      </c>
      <c r="AG60" s="25">
        <v>0</v>
      </c>
      <c r="AH60" s="25">
        <v>2</v>
      </c>
      <c r="AI60" s="25">
        <v>3.6615611000000001</v>
      </c>
      <c r="AJ60" s="25">
        <v>2.2617980000000002</v>
      </c>
      <c r="AK60" s="25">
        <v>0</v>
      </c>
      <c r="AL60" s="25">
        <v>0</v>
      </c>
      <c r="AM60" s="25">
        <v>0</v>
      </c>
      <c r="AN60" s="25">
        <v>0</v>
      </c>
      <c r="AO60" s="25">
        <v>0</v>
      </c>
      <c r="AP60" s="25">
        <v>0</v>
      </c>
      <c r="AQ60" s="25">
        <v>0</v>
      </c>
      <c r="AR60" s="25">
        <v>1.8</v>
      </c>
      <c r="AS60" s="13"/>
      <c r="AT60" s="14">
        <v>0.1</v>
      </c>
      <c r="AU60" s="14">
        <v>0</v>
      </c>
      <c r="AV60" s="14">
        <v>0.9</v>
      </c>
      <c r="AW60" s="14">
        <v>0.99</v>
      </c>
      <c r="AX60" s="14">
        <v>0.5</v>
      </c>
      <c r="AY60" s="14">
        <v>0.5</v>
      </c>
      <c r="AZ60" s="14">
        <v>0.6</v>
      </c>
      <c r="BA60" s="14">
        <v>0.8</v>
      </c>
      <c r="BB60" s="53">
        <v>-0.6</v>
      </c>
      <c r="BC60" s="53">
        <v>-0.8</v>
      </c>
      <c r="BF60" s="53">
        <v>0.1</v>
      </c>
      <c r="BG60" s="53">
        <v>0.9</v>
      </c>
      <c r="BH60" s="53">
        <v>0.5</v>
      </c>
      <c r="BK60" s="13"/>
      <c r="BL60" s="48">
        <v>39.238162000000003</v>
      </c>
      <c r="BM60" s="13"/>
      <c r="BN60" s="13"/>
      <c r="BO60" s="13"/>
      <c r="BP60" s="13"/>
      <c r="BQ60" s="13"/>
      <c r="BR60" s="13"/>
      <c r="BS60" s="13"/>
      <c r="BT60" s="13"/>
      <c r="BU60" s="13"/>
      <c r="BV60" s="12">
        <f>BV59*$BQ$50</f>
        <v>0.81</v>
      </c>
      <c r="BW60" s="12">
        <f>BW59*$BQ$50</f>
        <v>0.9</v>
      </c>
      <c r="BX60" s="12">
        <v>1</v>
      </c>
      <c r="BY60" s="12">
        <v>0</v>
      </c>
      <c r="BZ60" s="12">
        <v>0</v>
      </c>
      <c r="CA60" s="12">
        <v>0</v>
      </c>
      <c r="CN60" s="13"/>
      <c r="CO60" s="13" cm="1">
        <f t="array" ref="CO60:CU60">TRANSPOSE(-BC66:BC72+AC58:AC64)</f>
        <v>0.8</v>
      </c>
      <c r="CP60" s="13">
        <v>0.8</v>
      </c>
      <c r="CQ60" s="13">
        <v>1.2050000000000001</v>
      </c>
      <c r="CR60" s="13">
        <v>0.8</v>
      </c>
      <c r="CS60" s="13">
        <v>0.8</v>
      </c>
      <c r="CT60" s="13">
        <v>0.8</v>
      </c>
      <c r="CU60">
        <v>0.8</v>
      </c>
    </row>
    <row r="61" spans="1:99" x14ac:dyDescent="0.2">
      <c r="A61" s="3" t="s">
        <v>2</v>
      </c>
      <c r="B61" s="3" t="s">
        <v>4</v>
      </c>
      <c r="C61" s="3"/>
      <c r="D61" s="3"/>
      <c r="E61" s="3"/>
      <c r="F61" s="3"/>
      <c r="G61" s="3"/>
      <c r="H61" s="10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25">
        <v>0.6</v>
      </c>
      <c r="V61" s="25">
        <v>15.061838</v>
      </c>
      <c r="W61" s="25">
        <v>0</v>
      </c>
      <c r="X61" s="25">
        <v>0</v>
      </c>
      <c r="Y61" s="25">
        <v>0</v>
      </c>
      <c r="Z61" s="25">
        <v>1</v>
      </c>
      <c r="AA61" s="25">
        <v>1</v>
      </c>
      <c r="AB61" s="25">
        <v>0</v>
      </c>
      <c r="AC61" s="25">
        <v>0</v>
      </c>
      <c r="AD61" s="25">
        <v>0</v>
      </c>
      <c r="AE61" s="25">
        <v>0</v>
      </c>
      <c r="AF61" s="25">
        <v>0</v>
      </c>
      <c r="AG61" s="25">
        <v>0</v>
      </c>
      <c r="AH61" s="25">
        <v>0.5</v>
      </c>
      <c r="AI61" s="25">
        <v>0.75</v>
      </c>
      <c r="AJ61" s="25">
        <v>4.761838</v>
      </c>
      <c r="AK61" s="25">
        <v>0</v>
      </c>
      <c r="AL61" s="25">
        <v>0</v>
      </c>
      <c r="AM61" s="25">
        <v>17</v>
      </c>
      <c r="AN61" s="25">
        <v>0</v>
      </c>
      <c r="AO61" s="25">
        <v>0</v>
      </c>
      <c r="AP61" s="25">
        <v>100</v>
      </c>
      <c r="AQ61" s="25">
        <v>0</v>
      </c>
      <c r="AR61" s="25">
        <v>0.18</v>
      </c>
      <c r="AS61" s="13"/>
      <c r="AT61" s="14">
        <v>0.1</v>
      </c>
      <c r="AU61" s="14">
        <v>0</v>
      </c>
      <c r="AV61" s="14">
        <v>0.9</v>
      </c>
      <c r="AW61" s="14">
        <v>0.99</v>
      </c>
      <c r="AX61" s="14">
        <v>0.5</v>
      </c>
      <c r="AY61" s="14">
        <v>0.5</v>
      </c>
      <c r="AZ61" s="14">
        <v>0.6</v>
      </c>
      <c r="BA61" s="14">
        <v>0.8</v>
      </c>
      <c r="BB61" s="53">
        <v>-0.6</v>
      </c>
      <c r="BC61" s="53">
        <v>-0.8</v>
      </c>
      <c r="BF61" s="53">
        <v>0.1</v>
      </c>
      <c r="BG61" s="53">
        <v>0.9</v>
      </c>
      <c r="BH61" s="53">
        <v>0.5</v>
      </c>
      <c r="BK61" s="13"/>
      <c r="BL61" s="48">
        <v>27</v>
      </c>
      <c r="BM61" s="13"/>
      <c r="BN61" s="13"/>
      <c r="BO61" s="13"/>
      <c r="BP61" s="13"/>
      <c r="BQ61" s="13"/>
      <c r="BR61" s="13"/>
      <c r="BS61" s="13"/>
      <c r="BT61" s="13"/>
      <c r="BU61" s="13"/>
      <c r="BV61" s="12">
        <f>BV60*$BQ$50</f>
        <v>0.72900000000000009</v>
      </c>
      <c r="BW61" s="12">
        <f>BW60*$BQ$50</f>
        <v>0.81</v>
      </c>
      <c r="BX61" s="12">
        <f>BX60*$BQ$50</f>
        <v>0.9</v>
      </c>
      <c r="BY61" s="12">
        <v>1</v>
      </c>
      <c r="BZ61" s="12">
        <v>0</v>
      </c>
      <c r="CA61" s="12">
        <v>0</v>
      </c>
      <c r="CN61" s="13"/>
      <c r="CO61" s="11" t="s">
        <v>207</v>
      </c>
    </row>
    <row r="62" spans="1:99" x14ac:dyDescent="0.2">
      <c r="A62" s="3" t="s">
        <v>2</v>
      </c>
      <c r="B62" s="3" t="s">
        <v>5</v>
      </c>
      <c r="C62" s="3"/>
      <c r="D62" s="3"/>
      <c r="E62" s="3"/>
      <c r="F62" s="3"/>
      <c r="G62" s="3"/>
      <c r="H62" s="10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25">
        <v>0.9</v>
      </c>
      <c r="V62" s="25">
        <v>10</v>
      </c>
      <c r="W62" s="25">
        <v>0</v>
      </c>
      <c r="X62" s="25">
        <v>0</v>
      </c>
      <c r="Y62" s="25">
        <v>0</v>
      </c>
      <c r="Z62" s="25">
        <v>1</v>
      </c>
      <c r="AA62" s="25">
        <v>5</v>
      </c>
      <c r="AB62" s="25">
        <v>0</v>
      </c>
      <c r="AC62" s="25">
        <v>0</v>
      </c>
      <c r="AD62" s="25">
        <v>0</v>
      </c>
      <c r="AE62" s="25">
        <v>0</v>
      </c>
      <c r="AF62" s="25">
        <v>0</v>
      </c>
      <c r="AG62" s="25">
        <v>0</v>
      </c>
      <c r="AH62" s="25">
        <v>1</v>
      </c>
      <c r="AI62" s="25">
        <v>1.5</v>
      </c>
      <c r="AJ62" s="25">
        <v>0</v>
      </c>
      <c r="AK62" s="25">
        <v>0</v>
      </c>
      <c r="AL62" s="25">
        <v>0</v>
      </c>
      <c r="AM62" s="25">
        <v>17</v>
      </c>
      <c r="AN62" s="25">
        <v>0</v>
      </c>
      <c r="AO62" s="25">
        <v>0</v>
      </c>
      <c r="AP62" s="25">
        <v>100</v>
      </c>
      <c r="AQ62" s="25">
        <v>0</v>
      </c>
      <c r="AR62" s="25">
        <v>0.18</v>
      </c>
      <c r="AS62" s="13"/>
      <c r="AT62" s="14">
        <v>0.1</v>
      </c>
      <c r="AU62" s="14">
        <v>0</v>
      </c>
      <c r="AV62" s="14">
        <v>0.9</v>
      </c>
      <c r="AW62" s="14">
        <v>0.99</v>
      </c>
      <c r="AX62" s="14">
        <v>0.5</v>
      </c>
      <c r="AY62" s="14">
        <v>0.5</v>
      </c>
      <c r="AZ62" s="14">
        <v>0.6</v>
      </c>
      <c r="BA62" s="14">
        <v>0.8</v>
      </c>
      <c r="BB62" s="53">
        <v>-0.6</v>
      </c>
      <c r="BC62" s="53">
        <v>-0.8</v>
      </c>
      <c r="BF62" s="53">
        <v>0.1</v>
      </c>
      <c r="BG62" s="53">
        <v>0.9</v>
      </c>
      <c r="BH62" s="53">
        <v>0.5</v>
      </c>
      <c r="BK62" s="13"/>
      <c r="BL62" s="48">
        <v>10</v>
      </c>
      <c r="BM62" s="13"/>
      <c r="BN62" s="13"/>
      <c r="BO62" s="13"/>
      <c r="BP62" s="13"/>
      <c r="BQ62" s="13"/>
      <c r="BR62" s="13"/>
      <c r="BS62" s="13"/>
      <c r="BT62" s="13"/>
      <c r="BU62" s="13"/>
      <c r="BV62" s="12">
        <f>BV61*$BQ$50</f>
        <v>0.65610000000000013</v>
      </c>
      <c r="BW62" s="12">
        <f>BW61*$BQ$50</f>
        <v>0.72900000000000009</v>
      </c>
      <c r="BX62" s="12">
        <f>BX61*$BQ$50</f>
        <v>0.81</v>
      </c>
      <c r="BY62" s="12">
        <f>BY61*$BQ$50</f>
        <v>0.9</v>
      </c>
      <c r="BZ62" s="12">
        <v>1</v>
      </c>
      <c r="CA62" s="12">
        <v>0</v>
      </c>
      <c r="CN62" s="13"/>
      <c r="CO62" cm="1">
        <f t="array" ref="CO62:CT62">TRANSPOSE(BG66:BG71-_xlfn.ANCHORARRAY(BL58))</f>
        <v>53.023635999999996</v>
      </c>
      <c r="CP62">
        <v>53.023635999999996</v>
      </c>
      <c r="CQ62">
        <v>50.761837999999997</v>
      </c>
      <c r="CR62">
        <v>63</v>
      </c>
      <c r="CS62">
        <v>80</v>
      </c>
      <c r="CT62">
        <v>80</v>
      </c>
    </row>
    <row r="63" spans="1:99" x14ac:dyDescent="0.2">
      <c r="A63" s="3" t="s">
        <v>2</v>
      </c>
      <c r="B63" s="3" t="s">
        <v>6</v>
      </c>
      <c r="C63" s="3"/>
      <c r="D63" s="3"/>
      <c r="E63" s="3"/>
      <c r="F63" s="3"/>
      <c r="G63" s="3"/>
      <c r="H63" s="10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25">
        <v>0.6</v>
      </c>
      <c r="V63" s="25">
        <v>15.061838</v>
      </c>
      <c r="W63" s="25">
        <v>0</v>
      </c>
      <c r="X63" s="25">
        <v>0</v>
      </c>
      <c r="Y63" s="25">
        <v>0</v>
      </c>
      <c r="Z63" s="25">
        <v>2</v>
      </c>
      <c r="AA63" s="25">
        <v>1</v>
      </c>
      <c r="AB63" s="25">
        <v>0</v>
      </c>
      <c r="AC63" s="25">
        <v>0</v>
      </c>
      <c r="AD63" s="25">
        <v>0</v>
      </c>
      <c r="AE63" s="25">
        <v>0</v>
      </c>
      <c r="AF63" s="25">
        <v>0</v>
      </c>
      <c r="AG63" s="25">
        <v>0</v>
      </c>
      <c r="AH63" s="25">
        <v>2</v>
      </c>
      <c r="AI63" s="25">
        <v>3</v>
      </c>
      <c r="AJ63" s="25">
        <v>4.3618379999999997</v>
      </c>
      <c r="AK63" s="25">
        <v>0</v>
      </c>
      <c r="AL63" s="25">
        <v>0</v>
      </c>
      <c r="AM63" s="25">
        <v>4.3618379999999997</v>
      </c>
      <c r="AN63" s="25">
        <v>29.07892</v>
      </c>
      <c r="AO63" s="25">
        <v>0</v>
      </c>
      <c r="AP63" s="25">
        <v>0</v>
      </c>
      <c r="AQ63" s="25">
        <v>0</v>
      </c>
      <c r="AR63" s="25">
        <v>0.55657944000000004</v>
      </c>
      <c r="AS63" s="13"/>
      <c r="AT63" s="14">
        <v>0.1</v>
      </c>
      <c r="AU63" s="14">
        <v>0</v>
      </c>
      <c r="AV63" s="14">
        <v>0.9</v>
      </c>
      <c r="AW63" s="14">
        <v>0.99</v>
      </c>
      <c r="AX63" s="14">
        <v>0.5</v>
      </c>
      <c r="AY63" s="14">
        <v>0.5</v>
      </c>
      <c r="AZ63" s="14">
        <v>0.6</v>
      </c>
      <c r="BA63" s="14">
        <v>0.8</v>
      </c>
      <c r="BB63" s="53">
        <v>-0.6</v>
      </c>
      <c r="BC63" s="53">
        <v>-0.8</v>
      </c>
      <c r="BF63" s="53">
        <v>0.1</v>
      </c>
      <c r="BG63" s="53">
        <v>0.9</v>
      </c>
      <c r="BH63" s="53">
        <v>0.5</v>
      </c>
      <c r="BK63" s="13"/>
      <c r="BL63" s="48">
        <v>10</v>
      </c>
      <c r="BM63" s="13"/>
      <c r="BN63" s="13"/>
      <c r="BO63" s="13"/>
      <c r="BP63" s="13"/>
      <c r="BQ63" s="13"/>
      <c r="BR63" s="13"/>
      <c r="BS63" s="13"/>
      <c r="BT63" s="13"/>
      <c r="BU63" s="13"/>
      <c r="BV63" s="12">
        <f>BV62*$BQ$50</f>
        <v>0.59049000000000018</v>
      </c>
      <c r="BW63" s="12">
        <f>BW62*$BQ$50</f>
        <v>0.65610000000000013</v>
      </c>
      <c r="BX63" s="12">
        <f>BX62*$BQ$50</f>
        <v>0.72900000000000009</v>
      </c>
      <c r="BY63" s="12">
        <f>BY62*$BQ$50</f>
        <v>0.81</v>
      </c>
      <c r="BZ63" s="12">
        <f>BZ62*$BQ$50</f>
        <v>0.9</v>
      </c>
      <c r="CA63" s="12">
        <v>1</v>
      </c>
      <c r="CN63" s="13"/>
      <c r="CO63" s="11" t="s">
        <v>208</v>
      </c>
    </row>
    <row r="64" spans="1:99" x14ac:dyDescent="0.2">
      <c r="A64" s="3" t="s">
        <v>218</v>
      </c>
      <c r="B64" s="3" t="s">
        <v>219</v>
      </c>
      <c r="C64" s="3"/>
      <c r="D64" s="3"/>
      <c r="E64" s="3"/>
      <c r="F64" s="3"/>
      <c r="G64" s="3"/>
      <c r="H64" s="10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25">
        <v>0</v>
      </c>
      <c r="V64" s="25">
        <v>15.061838</v>
      </c>
      <c r="W64" s="25">
        <v>0</v>
      </c>
      <c r="X64" s="25">
        <v>0</v>
      </c>
      <c r="Y64" s="25">
        <v>0</v>
      </c>
      <c r="Z64" s="25">
        <v>1.404595</v>
      </c>
      <c r="AA64" s="25">
        <v>5</v>
      </c>
      <c r="AB64" s="25">
        <v>0.59540499999999996</v>
      </c>
      <c r="AC64" s="25">
        <v>0</v>
      </c>
      <c r="AD64" s="25">
        <v>0</v>
      </c>
      <c r="AE64" s="25">
        <v>0</v>
      </c>
      <c r="AF64" s="25">
        <v>0</v>
      </c>
      <c r="AG64" s="25">
        <v>0</v>
      </c>
      <c r="AH64" s="25">
        <v>2</v>
      </c>
      <c r="AI64" s="25">
        <v>3.6615611000000001</v>
      </c>
      <c r="AJ64" s="25">
        <v>0</v>
      </c>
      <c r="AK64" s="25">
        <v>0</v>
      </c>
      <c r="AL64" s="25">
        <v>0</v>
      </c>
      <c r="AM64" s="25">
        <v>0</v>
      </c>
      <c r="AN64" s="25">
        <v>0</v>
      </c>
      <c r="AO64" s="25">
        <v>0</v>
      </c>
      <c r="AP64" s="25">
        <v>0</v>
      </c>
      <c r="AQ64" s="25">
        <v>0</v>
      </c>
      <c r="AR64" s="25">
        <v>0</v>
      </c>
      <c r="AS64" s="13"/>
      <c r="AZ64" s="14">
        <v>0</v>
      </c>
      <c r="BA64" s="14">
        <v>0</v>
      </c>
      <c r="BB64" s="53">
        <v>-0.6</v>
      </c>
      <c r="BC64" s="53">
        <v>-0.8</v>
      </c>
      <c r="CN64" s="13"/>
      <c r="CO64" s="41" cm="1">
        <f t="array" ref="CO64:CT64">TRANSPOSE(_xlfn.ANCHORARRAY(BL58)-BF66:BF71)</f>
        <v>26.976364000000004</v>
      </c>
      <c r="CP64">
        <v>26.976364000000004</v>
      </c>
      <c r="CQ64">
        <v>29.238162000000003</v>
      </c>
      <c r="CR64">
        <v>17</v>
      </c>
      <c r="CS64">
        <v>0</v>
      </c>
      <c r="CT64">
        <v>0</v>
      </c>
    </row>
    <row r="65" spans="1:99" x14ac:dyDescent="0.2">
      <c r="U65" s="27" t="s">
        <v>103</v>
      </c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T65" s="27" t="s">
        <v>83</v>
      </c>
      <c r="AV65" s="11" t="s">
        <v>84</v>
      </c>
      <c r="AX65" s="11" t="s">
        <v>202</v>
      </c>
      <c r="AZ65" s="27" t="s">
        <v>85</v>
      </c>
      <c r="BB65" s="27" t="s">
        <v>86</v>
      </c>
      <c r="BC65" s="27"/>
      <c r="BD65" s="27"/>
      <c r="BF65" s="27"/>
      <c r="BG65" s="27"/>
      <c r="BH65" s="27"/>
    </row>
    <row r="66" spans="1:99" x14ac:dyDescent="0.2">
      <c r="A66" s="3" t="s">
        <v>1</v>
      </c>
      <c r="B66" s="3" t="s">
        <v>4</v>
      </c>
      <c r="U66" s="37" cm="1">
        <f t="array" ref="U66:AR72">MMULT(U58:AR64,_xlfn.MUNIT(24)*U46:AR46)</f>
        <v>0</v>
      </c>
      <c r="V66" s="37">
        <v>1.5061838000000001</v>
      </c>
      <c r="W66" s="37">
        <v>0</v>
      </c>
      <c r="X66" s="37">
        <v>0</v>
      </c>
      <c r="Y66" s="37">
        <v>0</v>
      </c>
      <c r="Z66" s="37">
        <v>0</v>
      </c>
      <c r="AA66" s="37">
        <v>0</v>
      </c>
      <c r="AB66" s="37">
        <v>0</v>
      </c>
      <c r="AC66" s="37">
        <v>0</v>
      </c>
      <c r="AD66" s="37">
        <v>0</v>
      </c>
      <c r="AE66" s="37">
        <v>0</v>
      </c>
      <c r="AF66" s="37">
        <v>0</v>
      </c>
      <c r="AG66" s="37">
        <v>0</v>
      </c>
      <c r="AH66" s="37">
        <v>0</v>
      </c>
      <c r="AI66" s="37">
        <v>0.22499999999999998</v>
      </c>
      <c r="AJ66" s="37">
        <v>0</v>
      </c>
      <c r="AK66" s="37">
        <v>0</v>
      </c>
      <c r="AL66" s="37">
        <v>0</v>
      </c>
      <c r="AM66" s="37">
        <v>0</v>
      </c>
      <c r="AN66" s="37">
        <v>0</v>
      </c>
      <c r="AO66" s="37">
        <v>0</v>
      </c>
      <c r="AP66" s="37">
        <v>0</v>
      </c>
      <c r="AQ66" s="37">
        <v>0</v>
      </c>
      <c r="AR66" s="37">
        <v>2.4737616E-2</v>
      </c>
      <c r="AT66" s="37" cm="1">
        <f t="array" ref="AT66:AU71">AT58:AU63*$BK$92:$BL$92</f>
        <v>0.1</v>
      </c>
      <c r="AU66" s="37">
        <v>0</v>
      </c>
      <c r="AV66" s="37" cm="1">
        <f t="array" ref="AV66:AW71">AV58:AW63*$BK$92:$BL$92</f>
        <v>0.9</v>
      </c>
      <c r="AW66" s="55">
        <v>0.99</v>
      </c>
      <c r="AX66" s="37" cm="1">
        <f t="array" ref="AX66:AY71">AX58:AY63*$BK$92:$BL$92</f>
        <v>0.5</v>
      </c>
      <c r="AY66" s="37">
        <v>0.5</v>
      </c>
      <c r="AZ66" s="37" cm="1">
        <f t="array" ref="AZ66:BA72">AZ58:BA64*$BK$92:$BL$92</f>
        <v>0.6</v>
      </c>
      <c r="BA66" s="37">
        <v>0.8</v>
      </c>
      <c r="BB66" s="37" cm="1">
        <f t="array" ref="BB66:BC72">BB58:BC64*$BK$92:$BL$92</f>
        <v>-0.6</v>
      </c>
      <c r="BC66" s="37">
        <v>-0.8</v>
      </c>
      <c r="BF66" s="37" cm="1">
        <f t="array" ref="BF66:BH71">BF58:BH63*BG92</f>
        <v>10</v>
      </c>
      <c r="BG66" s="37">
        <v>90</v>
      </c>
      <c r="BH66" s="37">
        <v>50</v>
      </c>
      <c r="CO66" s="11" t="s">
        <v>231</v>
      </c>
    </row>
    <row r="67" spans="1:99" x14ac:dyDescent="0.2">
      <c r="A67" s="3" t="s">
        <v>1</v>
      </c>
      <c r="B67" s="3" t="s">
        <v>5</v>
      </c>
      <c r="U67" s="37">
        <v>0</v>
      </c>
      <c r="V67" s="37">
        <v>0.97</v>
      </c>
      <c r="W67" s="37">
        <v>0</v>
      </c>
      <c r="X67" s="37">
        <v>0</v>
      </c>
      <c r="Y67" s="37">
        <v>0</v>
      </c>
      <c r="Z67" s="37">
        <v>0</v>
      </c>
      <c r="AA67" s="37">
        <v>0</v>
      </c>
      <c r="AB67" s="37">
        <v>0</v>
      </c>
      <c r="AC67" s="37">
        <v>0</v>
      </c>
      <c r="AD67" s="37">
        <v>0</v>
      </c>
      <c r="AE67" s="37">
        <v>0</v>
      </c>
      <c r="AF67" s="37">
        <v>0</v>
      </c>
      <c r="AG67" s="37">
        <v>0</v>
      </c>
      <c r="AH67" s="37">
        <v>0</v>
      </c>
      <c r="AI67" s="37">
        <v>0.44999999999999996</v>
      </c>
      <c r="AJ67" s="37">
        <v>0</v>
      </c>
      <c r="AK67" s="37">
        <v>0</v>
      </c>
      <c r="AL67" s="37">
        <v>0</v>
      </c>
      <c r="AM67" s="37">
        <v>0</v>
      </c>
      <c r="AN67" s="37">
        <v>0</v>
      </c>
      <c r="AO67" s="37">
        <v>0</v>
      </c>
      <c r="AP67" s="37">
        <v>0</v>
      </c>
      <c r="AQ67" s="37">
        <v>0</v>
      </c>
      <c r="AR67" s="37">
        <v>0</v>
      </c>
      <c r="AT67" s="37">
        <v>0.1</v>
      </c>
      <c r="AU67" s="37">
        <v>0</v>
      </c>
      <c r="AV67" s="37">
        <v>0.9</v>
      </c>
      <c r="AW67" s="55">
        <v>0.99</v>
      </c>
      <c r="AX67" s="37">
        <v>0.5</v>
      </c>
      <c r="AY67" s="37">
        <v>0.5</v>
      </c>
      <c r="AZ67" s="37">
        <v>0.6</v>
      </c>
      <c r="BA67" s="37">
        <v>0.8</v>
      </c>
      <c r="BB67" s="37">
        <v>-0.6</v>
      </c>
      <c r="BC67" s="37">
        <v>-0.8</v>
      </c>
      <c r="BF67" s="37">
        <v>10</v>
      </c>
      <c r="BG67" s="37">
        <v>90</v>
      </c>
      <c r="BH67" s="37">
        <v>50</v>
      </c>
      <c r="BY67" s="13"/>
      <c r="BZ67" s="13"/>
      <c r="CO67" s="41" cm="1">
        <f t="array" ref="CO67:CU68">TRANSPOSE(_xlfn.ANCHORARRAY(Y82)-Y58:Z64)</f>
        <v>0</v>
      </c>
      <c r="CP67">
        <v>2.4000000000000004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 x14ac:dyDescent="0.2">
      <c r="A68" s="3" t="s">
        <v>1</v>
      </c>
      <c r="B68" s="3" t="s">
        <v>6</v>
      </c>
      <c r="U68" s="37">
        <v>0</v>
      </c>
      <c r="V68" s="37">
        <v>1.5061838000000001</v>
      </c>
      <c r="W68" s="37">
        <v>0</v>
      </c>
      <c r="X68" s="37">
        <v>0</v>
      </c>
      <c r="Y68" s="37">
        <v>0</v>
      </c>
      <c r="Z68" s="37">
        <v>0</v>
      </c>
      <c r="AA68" s="37">
        <v>0</v>
      </c>
      <c r="AB68" s="37">
        <v>0</v>
      </c>
      <c r="AC68" s="37">
        <v>0</v>
      </c>
      <c r="AD68" s="37">
        <v>0</v>
      </c>
      <c r="AE68" s="37">
        <v>0</v>
      </c>
      <c r="AF68" s="37">
        <v>0</v>
      </c>
      <c r="AG68" s="37">
        <v>0</v>
      </c>
      <c r="AH68" s="37">
        <v>0</v>
      </c>
      <c r="AI68" s="37">
        <v>1.09846833</v>
      </c>
      <c r="AJ68" s="37">
        <v>0</v>
      </c>
      <c r="AK68" s="37">
        <v>0</v>
      </c>
      <c r="AL68" s="37">
        <v>0</v>
      </c>
      <c r="AM68" s="37">
        <v>0</v>
      </c>
      <c r="AN68" s="37">
        <v>0</v>
      </c>
      <c r="AO68" s="37">
        <v>0</v>
      </c>
      <c r="AP68" s="37">
        <v>0</v>
      </c>
      <c r="AQ68" s="37">
        <v>0</v>
      </c>
      <c r="AR68" s="37">
        <v>3.24</v>
      </c>
      <c r="AT68" s="37">
        <v>0.1</v>
      </c>
      <c r="AU68" s="37">
        <v>0</v>
      </c>
      <c r="AV68" s="37">
        <v>0.9</v>
      </c>
      <c r="AW68" s="55">
        <v>0.99</v>
      </c>
      <c r="AX68" s="37">
        <v>0.5</v>
      </c>
      <c r="AY68" s="37">
        <v>0.5</v>
      </c>
      <c r="AZ68" s="37">
        <v>0.6</v>
      </c>
      <c r="BA68" s="37">
        <v>0.8</v>
      </c>
      <c r="BB68" s="37">
        <v>-0.6</v>
      </c>
      <c r="BC68" s="37">
        <v>-0.8</v>
      </c>
      <c r="BF68" s="37">
        <v>10</v>
      </c>
      <c r="BG68" s="37">
        <v>90</v>
      </c>
      <c r="BH68" s="37">
        <v>50</v>
      </c>
      <c r="BZ68" s="13"/>
      <c r="CO68">
        <v>0</v>
      </c>
      <c r="CP68">
        <v>0</v>
      </c>
      <c r="CQ68">
        <v>0</v>
      </c>
      <c r="CR68">
        <v>6</v>
      </c>
      <c r="CS68">
        <v>6</v>
      </c>
      <c r="CT68">
        <v>5</v>
      </c>
      <c r="CU68">
        <v>5.5954049999999995</v>
      </c>
    </row>
    <row r="69" spans="1:99" x14ac:dyDescent="0.2">
      <c r="A69" s="3" t="s">
        <v>2</v>
      </c>
      <c r="B69" s="3" t="s">
        <v>4</v>
      </c>
      <c r="U69" s="37">
        <v>0</v>
      </c>
      <c r="V69" s="37">
        <v>1.5061838000000001</v>
      </c>
      <c r="W69" s="37">
        <v>0</v>
      </c>
      <c r="X69" s="37">
        <v>0</v>
      </c>
      <c r="Y69" s="37">
        <v>0</v>
      </c>
      <c r="Z69" s="37">
        <v>0</v>
      </c>
      <c r="AA69" s="37">
        <v>0</v>
      </c>
      <c r="AB69" s="37">
        <v>0</v>
      </c>
      <c r="AC69" s="37">
        <v>0</v>
      </c>
      <c r="AD69" s="37">
        <v>0</v>
      </c>
      <c r="AE69" s="37">
        <v>0</v>
      </c>
      <c r="AF69" s="37">
        <v>0</v>
      </c>
      <c r="AG69" s="37">
        <v>0</v>
      </c>
      <c r="AH69" s="37">
        <v>0</v>
      </c>
      <c r="AI69" s="37">
        <v>0.22499999999999998</v>
      </c>
      <c r="AJ69" s="37">
        <v>0</v>
      </c>
      <c r="AK69" s="37">
        <v>0</v>
      </c>
      <c r="AL69" s="37">
        <v>0</v>
      </c>
      <c r="AM69" s="37">
        <v>0</v>
      </c>
      <c r="AN69" s="37">
        <v>0</v>
      </c>
      <c r="AO69" s="37">
        <v>0</v>
      </c>
      <c r="AP69" s="37">
        <v>0</v>
      </c>
      <c r="AQ69" s="37">
        <v>0</v>
      </c>
      <c r="AR69" s="37">
        <v>0.32400000000000001</v>
      </c>
      <c r="AT69" s="37">
        <v>0.1</v>
      </c>
      <c r="AU69" s="37">
        <v>0</v>
      </c>
      <c r="AV69" s="37">
        <v>0.9</v>
      </c>
      <c r="AW69" s="55">
        <v>0.99</v>
      </c>
      <c r="AX69" s="37">
        <v>0.5</v>
      </c>
      <c r="AY69" s="37">
        <v>0.5</v>
      </c>
      <c r="AZ69" s="37">
        <v>0.6</v>
      </c>
      <c r="BA69" s="37">
        <v>0.8</v>
      </c>
      <c r="BB69" s="37">
        <v>-0.6</v>
      </c>
      <c r="BC69" s="37">
        <v>-0.8</v>
      </c>
      <c r="BF69" s="37">
        <v>10</v>
      </c>
      <c r="BG69" s="37">
        <v>90</v>
      </c>
      <c r="BH69" s="37">
        <v>50</v>
      </c>
      <c r="BZ69" s="13"/>
    </row>
    <row r="70" spans="1:99" x14ac:dyDescent="0.2">
      <c r="A70" s="3" t="s">
        <v>2</v>
      </c>
      <c r="B70" s="3" t="s">
        <v>5</v>
      </c>
      <c r="J70" s="64" t="s">
        <v>215</v>
      </c>
      <c r="K70" s="64"/>
      <c r="L70" s="64"/>
      <c r="M70" s="64"/>
      <c r="N70" s="64"/>
      <c r="O70" s="64"/>
      <c r="P70" s="64"/>
      <c r="Q70" s="64"/>
      <c r="R70" s="64"/>
      <c r="S70" s="64"/>
      <c r="T70" s="64"/>
      <c r="U70" s="37">
        <v>0</v>
      </c>
      <c r="V70" s="37">
        <v>1</v>
      </c>
      <c r="W70" s="37">
        <v>0</v>
      </c>
      <c r="X70" s="37">
        <v>0</v>
      </c>
      <c r="Y70" s="37">
        <v>0</v>
      </c>
      <c r="Z70" s="37">
        <v>0</v>
      </c>
      <c r="AA70" s="37">
        <v>0</v>
      </c>
      <c r="AB70" s="37">
        <v>0</v>
      </c>
      <c r="AC70" s="37">
        <v>0</v>
      </c>
      <c r="AD70" s="37">
        <v>0</v>
      </c>
      <c r="AE70" s="37">
        <v>0</v>
      </c>
      <c r="AF70" s="37">
        <v>0</v>
      </c>
      <c r="AG70" s="37">
        <v>0</v>
      </c>
      <c r="AH70" s="37">
        <v>0</v>
      </c>
      <c r="AI70" s="37">
        <v>0.44999999999999996</v>
      </c>
      <c r="AJ70" s="37">
        <v>0</v>
      </c>
      <c r="AK70" s="37">
        <v>0</v>
      </c>
      <c r="AL70" s="37">
        <v>0</v>
      </c>
      <c r="AM70" s="37">
        <v>0</v>
      </c>
      <c r="AN70" s="37">
        <v>0</v>
      </c>
      <c r="AO70" s="37">
        <v>0</v>
      </c>
      <c r="AP70" s="37">
        <v>0</v>
      </c>
      <c r="AQ70" s="37">
        <v>0</v>
      </c>
      <c r="AR70" s="37">
        <v>0.32400000000000001</v>
      </c>
      <c r="AT70" s="37">
        <v>0.1</v>
      </c>
      <c r="AU70" s="37">
        <v>0</v>
      </c>
      <c r="AV70" s="37">
        <v>0.9</v>
      </c>
      <c r="AW70" s="55">
        <v>0.99</v>
      </c>
      <c r="AX70" s="37">
        <v>0.5</v>
      </c>
      <c r="AY70" s="37">
        <v>0.5</v>
      </c>
      <c r="AZ70" s="37">
        <v>0.6</v>
      </c>
      <c r="BA70" s="37">
        <v>0.8</v>
      </c>
      <c r="BB70" s="37">
        <v>-0.6</v>
      </c>
      <c r="BC70" s="37">
        <v>-0.8</v>
      </c>
      <c r="BF70" s="37">
        <v>10</v>
      </c>
      <c r="BG70" s="37">
        <v>90</v>
      </c>
      <c r="BH70" s="37">
        <v>50</v>
      </c>
      <c r="BZ70" s="13"/>
    </row>
    <row r="71" spans="1:99" x14ac:dyDescent="0.2">
      <c r="A71" s="3" t="s">
        <v>2</v>
      </c>
      <c r="B71" s="3" t="s">
        <v>6</v>
      </c>
      <c r="C71" s="3"/>
      <c r="D71" s="3"/>
      <c r="E71" s="3"/>
      <c r="F71" s="3"/>
      <c r="G71" s="3"/>
      <c r="H71" s="10"/>
      <c r="I71" t="s">
        <v>1</v>
      </c>
      <c r="J71" t="s">
        <v>2</v>
      </c>
      <c r="K71" t="s">
        <v>218</v>
      </c>
      <c r="M71" s="3"/>
      <c r="N71" s="3"/>
      <c r="O71" s="3"/>
      <c r="P71" s="3"/>
      <c r="Q71" s="3"/>
      <c r="R71" s="3"/>
      <c r="S71" s="3"/>
      <c r="T71" s="3"/>
      <c r="U71" s="37">
        <v>0</v>
      </c>
      <c r="V71" s="37">
        <v>1.5061838000000001</v>
      </c>
      <c r="W71" s="37">
        <v>0</v>
      </c>
      <c r="X71" s="37">
        <v>0</v>
      </c>
      <c r="Y71" s="37">
        <v>0</v>
      </c>
      <c r="Z71" s="37">
        <v>0</v>
      </c>
      <c r="AA71" s="37">
        <v>0</v>
      </c>
      <c r="AB71" s="37">
        <v>0</v>
      </c>
      <c r="AC71" s="37">
        <v>0</v>
      </c>
      <c r="AD71" s="37">
        <v>0</v>
      </c>
      <c r="AE71" s="37">
        <v>0</v>
      </c>
      <c r="AF71" s="37">
        <v>0</v>
      </c>
      <c r="AG71" s="37">
        <v>0</v>
      </c>
      <c r="AH71" s="37">
        <v>0</v>
      </c>
      <c r="AI71" s="37">
        <v>0.89999999999999991</v>
      </c>
      <c r="AJ71" s="37">
        <v>0</v>
      </c>
      <c r="AK71" s="37">
        <v>0</v>
      </c>
      <c r="AL71" s="37">
        <v>0</v>
      </c>
      <c r="AM71" s="37">
        <v>0</v>
      </c>
      <c r="AN71" s="37">
        <v>0</v>
      </c>
      <c r="AO71" s="37">
        <v>0</v>
      </c>
      <c r="AP71" s="37">
        <v>0</v>
      </c>
      <c r="AQ71" s="37">
        <v>0</v>
      </c>
      <c r="AR71" s="37">
        <v>1.001842992</v>
      </c>
      <c r="AT71" s="38">
        <v>0.1</v>
      </c>
      <c r="AU71" s="37">
        <v>0</v>
      </c>
      <c r="AV71" s="38">
        <v>0.9</v>
      </c>
      <c r="AW71" s="38">
        <v>0.99</v>
      </c>
      <c r="AX71" s="38">
        <v>0.5</v>
      </c>
      <c r="AY71" s="38">
        <v>0.5</v>
      </c>
      <c r="AZ71" s="38">
        <v>0.6</v>
      </c>
      <c r="BA71" s="38">
        <v>0.8</v>
      </c>
      <c r="BB71" s="38">
        <v>-0.6</v>
      </c>
      <c r="BC71" s="38">
        <v>-0.8</v>
      </c>
      <c r="BF71" s="37">
        <v>10</v>
      </c>
      <c r="BG71" s="37">
        <v>90</v>
      </c>
      <c r="BH71" s="37">
        <v>50</v>
      </c>
      <c r="BK71" s="13"/>
      <c r="BL71" s="13"/>
      <c r="BZ71" s="13"/>
      <c r="CN71" s="13"/>
      <c r="CO71" s="13"/>
    </row>
    <row r="72" spans="1:99" x14ac:dyDescent="0.2">
      <c r="A72" s="3" t="s">
        <v>218</v>
      </c>
      <c r="B72" s="3" t="s">
        <v>219</v>
      </c>
      <c r="C72" s="3"/>
      <c r="D72" s="3"/>
      <c r="E72" s="3"/>
      <c r="F72" s="3"/>
      <c r="G72" s="3"/>
      <c r="H72" s="10"/>
      <c r="I72" s="14">
        <v>190</v>
      </c>
      <c r="J72" s="63">
        <f>365-I72</f>
        <v>175</v>
      </c>
      <c r="K72" s="63">
        <v>0</v>
      </c>
      <c r="M72" s="3"/>
      <c r="N72" s="3"/>
      <c r="O72" s="3"/>
      <c r="P72" s="3"/>
      <c r="Q72" s="3"/>
      <c r="R72" s="3"/>
      <c r="S72" s="3"/>
      <c r="T72" s="3"/>
      <c r="U72">
        <v>0</v>
      </c>
      <c r="V72">
        <v>1.5061838000000001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1.09846833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Z72">
        <v>0</v>
      </c>
      <c r="BA72">
        <v>0</v>
      </c>
      <c r="BB72">
        <v>-0.6</v>
      </c>
      <c r="BC72">
        <v>-0.8</v>
      </c>
      <c r="BK72" s="13"/>
      <c r="BL72" s="13"/>
      <c r="BZ72" s="13"/>
      <c r="CN72" s="13"/>
      <c r="CO72" s="13"/>
    </row>
    <row r="73" spans="1:99" x14ac:dyDescent="0.2">
      <c r="I73" s="13"/>
      <c r="J73" s="13"/>
      <c r="L73" s="13"/>
      <c r="AT73" s="11" t="s">
        <v>138</v>
      </c>
      <c r="BZ73" s="13"/>
    </row>
    <row r="74" spans="1:99" x14ac:dyDescent="0.2">
      <c r="A74" s="3" t="s">
        <v>1</v>
      </c>
      <c r="B74" s="3" t="s">
        <v>4</v>
      </c>
      <c r="C74" s="3"/>
      <c r="D74" s="3"/>
      <c r="E74" s="3"/>
      <c r="F74" s="3"/>
      <c r="G74" s="3"/>
      <c r="H74" s="10"/>
      <c r="I74" s="13"/>
      <c r="J74" s="13"/>
      <c r="L74" s="13"/>
      <c r="M74" s="3"/>
      <c r="N74" s="3"/>
      <c r="O74" s="3"/>
      <c r="P74" s="3"/>
      <c r="Q74" s="3"/>
      <c r="R74" s="3"/>
      <c r="S74" s="3"/>
      <c r="T74" s="3"/>
      <c r="Y74" s="14">
        <v>1</v>
      </c>
      <c r="Z74" s="14">
        <v>0</v>
      </c>
      <c r="AT74" s="37" cm="1">
        <f t="array" ref="AT74:BJ80">MMULT(AT50:BJ56,_xlfn.MUNIT(17)*AT92:BJ92)</f>
        <v>0.30000000000000004</v>
      </c>
      <c r="AU74" s="38">
        <v>15.061838</v>
      </c>
      <c r="AV74" s="38">
        <v>7</v>
      </c>
      <c r="AW74" s="38">
        <v>0.59540499999999996</v>
      </c>
      <c r="AX74" s="38">
        <v>5</v>
      </c>
      <c r="AY74" s="38">
        <v>0</v>
      </c>
      <c r="AZ74" s="38">
        <v>0</v>
      </c>
      <c r="BA74" s="38">
        <v>0</v>
      </c>
      <c r="BB74" s="38">
        <v>2</v>
      </c>
      <c r="BC74" s="38">
        <v>9999</v>
      </c>
      <c r="BD74" s="38">
        <v>7</v>
      </c>
      <c r="BE74" s="38">
        <v>17</v>
      </c>
      <c r="BF74" s="38">
        <v>25</v>
      </c>
      <c r="BG74" s="38">
        <v>500</v>
      </c>
      <c r="BH74" s="38">
        <v>150</v>
      </c>
      <c r="BI74" s="38">
        <v>200</v>
      </c>
      <c r="BJ74" s="38">
        <v>99999</v>
      </c>
      <c r="CN74" s="13"/>
      <c r="CO74" s="13"/>
    </row>
    <row r="75" spans="1:99" x14ac:dyDescent="0.2">
      <c r="A75" s="3" t="s">
        <v>1</v>
      </c>
      <c r="B75" s="3" t="s">
        <v>5</v>
      </c>
      <c r="C75" s="3"/>
      <c r="D75" s="3"/>
      <c r="E75" s="3"/>
      <c r="F75" s="3"/>
      <c r="G75" s="3"/>
      <c r="H75" s="10"/>
      <c r="I75" t="s">
        <v>216</v>
      </c>
      <c r="L75" t="s">
        <v>217</v>
      </c>
      <c r="M75" s="3"/>
      <c r="N75" s="3"/>
      <c r="O75" s="3"/>
      <c r="P75" s="3"/>
      <c r="Q75" s="3"/>
      <c r="R75" s="3"/>
      <c r="S75" s="3"/>
      <c r="T75" s="3"/>
      <c r="Y75" s="14">
        <v>1</v>
      </c>
      <c r="Z75" s="14">
        <v>0</v>
      </c>
      <c r="AT75" s="38">
        <v>0.60000000000000009</v>
      </c>
      <c r="AU75" s="38">
        <v>15.061838</v>
      </c>
      <c r="AV75" s="38">
        <v>7</v>
      </c>
      <c r="AW75" s="38">
        <v>0.59540499999999996</v>
      </c>
      <c r="AX75" s="38">
        <v>5</v>
      </c>
      <c r="AY75" s="38">
        <v>0</v>
      </c>
      <c r="AZ75" s="38">
        <v>0</v>
      </c>
      <c r="BA75" s="38">
        <v>0</v>
      </c>
      <c r="BB75" s="38">
        <v>2</v>
      </c>
      <c r="BC75" s="38">
        <v>9999</v>
      </c>
      <c r="BD75" s="38">
        <v>0</v>
      </c>
      <c r="BE75" s="38">
        <v>17</v>
      </c>
      <c r="BF75" s="38">
        <v>25</v>
      </c>
      <c r="BG75" s="38">
        <v>500</v>
      </c>
      <c r="BH75" s="38">
        <v>150</v>
      </c>
      <c r="BI75" s="38">
        <v>200</v>
      </c>
      <c r="BJ75" s="38">
        <v>99999</v>
      </c>
      <c r="CN75" s="13"/>
      <c r="CO75" s="13"/>
    </row>
    <row r="76" spans="1:99" x14ac:dyDescent="0.2">
      <c r="A76" s="3" t="s">
        <v>1</v>
      </c>
      <c r="B76" s="3" t="s">
        <v>6</v>
      </c>
      <c r="C76" s="3"/>
      <c r="D76" s="3"/>
      <c r="E76" s="3"/>
      <c r="F76" s="3"/>
      <c r="G76" s="3"/>
      <c r="H76" s="10"/>
      <c r="I76" s="12">
        <v>1</v>
      </c>
      <c r="J76" s="12">
        <v>0</v>
      </c>
      <c r="K76" s="12">
        <v>0</v>
      </c>
      <c r="L76" s="13" cm="1">
        <f t="array" ref="L76:L82">MMULT(I76:K82,TRANSPOSE(I72:K72))</f>
        <v>190</v>
      </c>
      <c r="M76" s="3"/>
      <c r="N76" s="3"/>
      <c r="O76" s="3"/>
      <c r="P76" s="3"/>
      <c r="Q76" s="3"/>
      <c r="R76" s="3"/>
      <c r="S76" s="3"/>
      <c r="T76" s="3"/>
      <c r="Y76" s="14">
        <v>1</v>
      </c>
      <c r="Z76" s="14">
        <v>0</v>
      </c>
      <c r="AT76" s="38">
        <v>0.30000000000000004</v>
      </c>
      <c r="AU76" s="38">
        <v>15.061838</v>
      </c>
      <c r="AV76" s="38">
        <v>7</v>
      </c>
      <c r="AW76" s="38">
        <v>0.59540499999999996</v>
      </c>
      <c r="AX76" s="38">
        <v>5</v>
      </c>
      <c r="AY76" s="38">
        <v>0</v>
      </c>
      <c r="AZ76" s="38">
        <v>0</v>
      </c>
      <c r="BA76" s="38">
        <v>0</v>
      </c>
      <c r="BB76" s="38">
        <v>2</v>
      </c>
      <c r="BC76" s="38">
        <v>9999</v>
      </c>
      <c r="BD76" s="38">
        <v>7</v>
      </c>
      <c r="BE76" s="38">
        <v>17</v>
      </c>
      <c r="BF76" s="38">
        <v>25</v>
      </c>
      <c r="BG76" s="38">
        <v>500</v>
      </c>
      <c r="BH76" s="38">
        <v>150</v>
      </c>
      <c r="BI76" s="38">
        <v>200</v>
      </c>
      <c r="BJ76" s="38">
        <v>99999</v>
      </c>
      <c r="CG76" s="11"/>
      <c r="CN76" s="13"/>
      <c r="CO76" s="13"/>
    </row>
    <row r="77" spans="1:99" x14ac:dyDescent="0.2">
      <c r="A77" s="3" t="s">
        <v>2</v>
      </c>
      <c r="B77" s="3" t="s">
        <v>4</v>
      </c>
      <c r="C77" s="3"/>
      <c r="D77" s="3"/>
      <c r="E77" s="3"/>
      <c r="F77" s="3"/>
      <c r="G77" s="3"/>
      <c r="H77" s="10"/>
      <c r="I77" s="12">
        <v>1</v>
      </c>
      <c r="J77" s="12">
        <v>0</v>
      </c>
      <c r="K77" s="12">
        <v>0</v>
      </c>
      <c r="L77">
        <v>190</v>
      </c>
      <c r="M77" s="3"/>
      <c r="N77" s="3"/>
      <c r="O77" s="3"/>
      <c r="P77" s="3"/>
      <c r="Q77" s="3"/>
      <c r="R77" s="3"/>
      <c r="S77" s="3"/>
      <c r="T77" s="3"/>
      <c r="Y77" s="14">
        <v>0</v>
      </c>
      <c r="Z77" s="14">
        <v>1</v>
      </c>
      <c r="AT77" s="38">
        <v>0.60000000000000009</v>
      </c>
      <c r="AU77" s="38">
        <v>15.061838</v>
      </c>
      <c r="AV77" s="38">
        <v>7</v>
      </c>
      <c r="AW77" s="38">
        <v>0.59540499999999996</v>
      </c>
      <c r="AX77" s="38">
        <v>5</v>
      </c>
      <c r="AY77" s="38">
        <v>0</v>
      </c>
      <c r="AZ77" s="38">
        <v>0</v>
      </c>
      <c r="BA77" s="38">
        <v>0</v>
      </c>
      <c r="BB77" s="38">
        <v>2</v>
      </c>
      <c r="BC77" s="38">
        <v>9999</v>
      </c>
      <c r="BD77" s="38">
        <v>7</v>
      </c>
      <c r="BE77" s="38">
        <v>17</v>
      </c>
      <c r="BF77" s="38">
        <v>25</v>
      </c>
      <c r="BG77" s="38">
        <v>500</v>
      </c>
      <c r="BH77" s="38">
        <v>150</v>
      </c>
      <c r="BI77" s="38">
        <v>200</v>
      </c>
      <c r="BJ77" s="38">
        <v>99999</v>
      </c>
      <c r="CN77" s="13"/>
      <c r="CO77" s="13"/>
    </row>
    <row r="78" spans="1:99" x14ac:dyDescent="0.2">
      <c r="A78" s="3" t="s">
        <v>2</v>
      </c>
      <c r="B78" s="3" t="s">
        <v>5</v>
      </c>
      <c r="C78" s="3"/>
      <c r="D78" s="3"/>
      <c r="E78" s="3"/>
      <c r="F78" s="3"/>
      <c r="G78" s="3"/>
      <c r="H78" s="10"/>
      <c r="I78" s="12">
        <v>1</v>
      </c>
      <c r="J78" s="12">
        <v>0</v>
      </c>
      <c r="K78" s="12">
        <v>0</v>
      </c>
      <c r="L78">
        <v>190</v>
      </c>
      <c r="M78" s="3"/>
      <c r="N78" s="3"/>
      <c r="O78" s="3"/>
      <c r="P78" s="3"/>
      <c r="Q78" s="3"/>
      <c r="R78" s="3"/>
      <c r="S78" s="3"/>
      <c r="T78" s="3"/>
      <c r="Y78" s="14">
        <v>0</v>
      </c>
      <c r="Z78" s="14">
        <v>1</v>
      </c>
      <c r="AT78" s="38">
        <v>0.89999999999999991</v>
      </c>
      <c r="AU78" s="38">
        <v>15.061838</v>
      </c>
      <c r="AV78" s="38">
        <v>7</v>
      </c>
      <c r="AW78" s="38">
        <v>0.59540499999999996</v>
      </c>
      <c r="AX78" s="38">
        <v>5</v>
      </c>
      <c r="AY78" s="38">
        <v>0</v>
      </c>
      <c r="AZ78" s="38">
        <v>0</v>
      </c>
      <c r="BA78" s="38">
        <v>0</v>
      </c>
      <c r="BB78" s="38">
        <v>2</v>
      </c>
      <c r="BC78" s="38">
        <v>9999</v>
      </c>
      <c r="BD78" s="38">
        <v>0</v>
      </c>
      <c r="BE78" s="38">
        <v>17</v>
      </c>
      <c r="BF78" s="38">
        <v>25</v>
      </c>
      <c r="BG78" s="38">
        <v>500</v>
      </c>
      <c r="BH78" s="38">
        <v>150</v>
      </c>
      <c r="BI78" s="38">
        <v>200</v>
      </c>
      <c r="BJ78" s="38">
        <v>99999</v>
      </c>
      <c r="CA78" s="13"/>
      <c r="CB78" s="13"/>
      <c r="CC78" s="13"/>
      <c r="CD78" s="13"/>
      <c r="CF78" s="13"/>
      <c r="CG78" s="13"/>
      <c r="CN78" s="13"/>
      <c r="CO78" s="13"/>
    </row>
    <row r="79" spans="1:99" x14ac:dyDescent="0.2">
      <c r="A79" s="3" t="s">
        <v>2</v>
      </c>
      <c r="B79" s="3" t="s">
        <v>6</v>
      </c>
      <c r="C79" s="3"/>
      <c r="D79" s="3"/>
      <c r="E79" s="3"/>
      <c r="F79" s="3"/>
      <c r="G79" s="3"/>
      <c r="H79" s="10"/>
      <c r="I79" s="12">
        <v>0</v>
      </c>
      <c r="J79" s="12">
        <v>1</v>
      </c>
      <c r="K79" s="12">
        <v>0</v>
      </c>
      <c r="L79">
        <v>175</v>
      </c>
      <c r="M79" s="3"/>
      <c r="N79" s="3"/>
      <c r="O79" s="3"/>
      <c r="P79" s="3"/>
      <c r="Q79" s="3"/>
      <c r="R79" s="3"/>
      <c r="S79" s="3"/>
      <c r="T79" s="3"/>
      <c r="Y79" s="14">
        <v>0</v>
      </c>
      <c r="Z79" s="14">
        <v>1</v>
      </c>
      <c r="AT79" s="38">
        <v>0.60000000000000009</v>
      </c>
      <c r="AU79" s="38">
        <v>15.061838</v>
      </c>
      <c r="AV79" s="38">
        <v>7</v>
      </c>
      <c r="AW79" s="38">
        <v>0.59540499999999996</v>
      </c>
      <c r="AX79" s="38">
        <v>5</v>
      </c>
      <c r="AY79" s="38">
        <v>0</v>
      </c>
      <c r="AZ79" s="38">
        <v>0</v>
      </c>
      <c r="BA79" s="38">
        <v>0</v>
      </c>
      <c r="BB79" s="38">
        <v>2</v>
      </c>
      <c r="BC79" s="38">
        <v>9999</v>
      </c>
      <c r="BD79" s="38">
        <v>7</v>
      </c>
      <c r="BE79" s="38">
        <v>17</v>
      </c>
      <c r="BF79" s="38">
        <v>25</v>
      </c>
      <c r="BG79" s="38">
        <v>500</v>
      </c>
      <c r="BH79" s="38">
        <v>150</v>
      </c>
      <c r="BI79" s="38">
        <v>200</v>
      </c>
      <c r="BJ79" s="38">
        <v>99999</v>
      </c>
      <c r="CA79" s="13"/>
      <c r="CB79" s="13"/>
      <c r="CC79" s="13"/>
      <c r="CD79" s="13"/>
      <c r="CF79" s="13"/>
      <c r="CG79" s="13"/>
      <c r="CN79" s="13"/>
      <c r="CO79" s="13"/>
    </row>
    <row r="80" spans="1:99" x14ac:dyDescent="0.2">
      <c r="A80" s="3" t="s">
        <v>218</v>
      </c>
      <c r="B80" s="3" t="s">
        <v>219</v>
      </c>
      <c r="C80" s="3"/>
      <c r="D80" s="3"/>
      <c r="E80" s="3"/>
      <c r="F80" s="3"/>
      <c r="G80" s="3"/>
      <c r="H80" s="10"/>
      <c r="I80" s="12">
        <v>0</v>
      </c>
      <c r="J80" s="12">
        <v>1</v>
      </c>
      <c r="K80" s="12">
        <v>0</v>
      </c>
      <c r="L80">
        <v>175</v>
      </c>
      <c r="M80" s="3"/>
      <c r="N80" s="3"/>
      <c r="O80" s="3"/>
      <c r="P80" s="3"/>
      <c r="Q80" s="3"/>
      <c r="R80" s="3"/>
      <c r="S80" s="3"/>
      <c r="T80" s="3"/>
      <c r="Y80" s="14">
        <v>0</v>
      </c>
      <c r="Z80" s="14">
        <v>1</v>
      </c>
      <c r="AT80" s="38">
        <v>0</v>
      </c>
      <c r="AU80" s="38">
        <v>15.061838</v>
      </c>
      <c r="AV80" s="38">
        <v>7</v>
      </c>
      <c r="AW80" s="38">
        <v>0.59540499999999996</v>
      </c>
      <c r="AX80" s="38">
        <v>5</v>
      </c>
      <c r="AY80" s="38">
        <v>0</v>
      </c>
      <c r="AZ80" s="38">
        <v>0</v>
      </c>
      <c r="BA80" s="38">
        <v>0</v>
      </c>
      <c r="BB80" s="38">
        <v>2</v>
      </c>
      <c r="BC80" s="38">
        <v>9999</v>
      </c>
      <c r="BD80" s="38">
        <v>0</v>
      </c>
      <c r="BE80" s="38">
        <v>0</v>
      </c>
      <c r="BF80" s="38">
        <v>0</v>
      </c>
      <c r="BG80" s="38">
        <v>0</v>
      </c>
      <c r="BH80" s="38">
        <v>0</v>
      </c>
      <c r="BI80" s="38">
        <v>0</v>
      </c>
      <c r="BJ80" s="38">
        <v>0</v>
      </c>
      <c r="CA80" s="13"/>
      <c r="CB80" s="13"/>
      <c r="CC80" s="13"/>
      <c r="CD80" s="13"/>
      <c r="CF80" s="13"/>
      <c r="CG80" s="13"/>
      <c r="CN80" s="13"/>
      <c r="CO80" s="13"/>
    </row>
    <row r="81" spans="1:93" x14ac:dyDescent="0.2">
      <c r="D81" s="3"/>
      <c r="E81" s="3"/>
      <c r="F81" s="3"/>
      <c r="G81" s="3"/>
      <c r="H81" s="10"/>
      <c r="I81" s="12">
        <v>0</v>
      </c>
      <c r="J81" s="12">
        <v>1</v>
      </c>
      <c r="K81" s="12">
        <v>0</v>
      </c>
      <c r="L81">
        <v>175</v>
      </c>
      <c r="M81" s="3"/>
      <c r="N81" s="3"/>
      <c r="O81" s="3"/>
      <c r="P81" s="3"/>
      <c r="Q81" s="3"/>
      <c r="R81" s="3"/>
      <c r="S81" s="3"/>
      <c r="T81" s="3"/>
      <c r="U81" s="11" t="s">
        <v>228</v>
      </c>
      <c r="AT81" t="s">
        <v>128</v>
      </c>
      <c r="CG81" s="13"/>
      <c r="CN81" s="13"/>
      <c r="CO81" s="13"/>
    </row>
    <row r="82" spans="1:93" x14ac:dyDescent="0.2">
      <c r="A82" s="3" t="s">
        <v>1</v>
      </c>
      <c r="B82" s="3" t="s">
        <v>4</v>
      </c>
      <c r="C82" s="3"/>
      <c r="D82" s="3"/>
      <c r="E82" s="3"/>
      <c r="F82" s="3"/>
      <c r="G82" s="3"/>
      <c r="H82" s="10"/>
      <c r="I82" s="12">
        <v>0</v>
      </c>
      <c r="J82" s="12">
        <v>0</v>
      </c>
      <c r="K82" s="12">
        <v>1</v>
      </c>
      <c r="L82">
        <v>0</v>
      </c>
      <c r="M82" s="3"/>
      <c r="N82" s="3"/>
      <c r="O82" s="3"/>
      <c r="P82" s="3"/>
      <c r="Q82" s="3"/>
      <c r="R82" s="3"/>
      <c r="S82" s="3"/>
      <c r="T82" s="3"/>
      <c r="Y82" s="66" cm="1">
        <f t="array" ref="Y82:Z88">Y74:Z80*Y92:Z92</f>
        <v>7</v>
      </c>
      <c r="Z82" s="38">
        <v>0</v>
      </c>
      <c r="AT82" s="45" cm="1">
        <f t="array" ref="AT82:BL88">MMULT(U58:AR64,AT21:BL44)</f>
        <v>0.3</v>
      </c>
      <c r="AU82" s="28">
        <v>15.061838</v>
      </c>
      <c r="AV82" s="28">
        <v>7</v>
      </c>
      <c r="AW82" s="28">
        <v>0</v>
      </c>
      <c r="AX82" s="28">
        <v>5</v>
      </c>
      <c r="AY82" s="28">
        <v>0</v>
      </c>
      <c r="AZ82" s="28">
        <v>0</v>
      </c>
      <c r="BA82" s="28">
        <v>0</v>
      </c>
      <c r="BB82" s="28">
        <v>0.5</v>
      </c>
      <c r="BC82" s="28">
        <v>0.75</v>
      </c>
      <c r="BD82" s="28">
        <v>1.8618380000000001</v>
      </c>
      <c r="BE82" s="28">
        <v>0</v>
      </c>
      <c r="BF82" s="28">
        <v>0</v>
      </c>
      <c r="BG82" s="28">
        <v>14.885474</v>
      </c>
      <c r="BH82" s="28">
        <v>99.236492999999996</v>
      </c>
      <c r="BI82" s="28">
        <v>0</v>
      </c>
      <c r="BJ82" s="28">
        <v>1.3743119999999999E-2</v>
      </c>
      <c r="BK82" s="28">
        <v>0</v>
      </c>
      <c r="BL82" s="29">
        <v>0</v>
      </c>
      <c r="CH82" s="13"/>
      <c r="CI82" s="13"/>
      <c r="CJ82" s="13"/>
      <c r="CK82" s="13"/>
      <c r="CL82" s="13"/>
      <c r="CM82" s="13"/>
      <c r="CN82" s="13"/>
      <c r="CO82" s="13"/>
    </row>
    <row r="83" spans="1:93" x14ac:dyDescent="0.2">
      <c r="A83" s="3" t="s">
        <v>1</v>
      </c>
      <c r="B83" s="3" t="s">
        <v>5</v>
      </c>
      <c r="C83" s="3"/>
      <c r="D83" s="3"/>
      <c r="E83" s="3"/>
      <c r="F83" s="3"/>
      <c r="G83" s="3"/>
      <c r="H83" s="10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Y83" s="38">
        <v>7</v>
      </c>
      <c r="Z83" s="38">
        <v>0</v>
      </c>
      <c r="AT83" s="30">
        <v>0.6</v>
      </c>
      <c r="AU83">
        <v>9.6999999999999993</v>
      </c>
      <c r="AV83">
        <v>4.5999999999999996</v>
      </c>
      <c r="AW83">
        <v>0</v>
      </c>
      <c r="AX83">
        <v>3</v>
      </c>
      <c r="AY83">
        <v>0</v>
      </c>
      <c r="AZ83">
        <v>0</v>
      </c>
      <c r="BA83">
        <v>0</v>
      </c>
      <c r="BB83">
        <v>1</v>
      </c>
      <c r="BC83">
        <v>1.5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 s="31">
        <v>0</v>
      </c>
      <c r="CH83" s="13"/>
      <c r="CI83" s="13"/>
      <c r="CJ83" s="13"/>
      <c r="CK83" s="13"/>
      <c r="CL83" s="13"/>
      <c r="CM83" s="13"/>
      <c r="CN83" s="13"/>
      <c r="CO83" s="13"/>
    </row>
    <row r="84" spans="1:93" x14ac:dyDescent="0.2">
      <c r="A84" s="3" t="s">
        <v>1</v>
      </c>
      <c r="B84" s="3" t="s">
        <v>6</v>
      </c>
      <c r="C84" s="3"/>
      <c r="D84" s="3"/>
      <c r="E84" s="3"/>
      <c r="F84" s="3"/>
      <c r="G84" s="3"/>
      <c r="H84" s="10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Y84" s="38">
        <v>7</v>
      </c>
      <c r="Z84" s="38">
        <v>0</v>
      </c>
      <c r="AT84" s="30">
        <v>0.3</v>
      </c>
      <c r="AU84">
        <v>15.061838</v>
      </c>
      <c r="AV84">
        <v>7</v>
      </c>
      <c r="AW84">
        <v>0.59540499999999996</v>
      </c>
      <c r="AX84">
        <v>5</v>
      </c>
      <c r="AY84">
        <v>0</v>
      </c>
      <c r="AZ84">
        <v>0</v>
      </c>
      <c r="BA84">
        <v>0</v>
      </c>
      <c r="BB84">
        <v>2</v>
      </c>
      <c r="BC84">
        <v>3.6615611000000001</v>
      </c>
      <c r="BD84">
        <v>2.2617980000000002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1.8</v>
      </c>
      <c r="BK84">
        <v>0.4</v>
      </c>
      <c r="BL84" s="31">
        <v>0.40500000000000003</v>
      </c>
      <c r="CH84" s="13"/>
      <c r="CI84" s="13"/>
      <c r="CJ84" s="13"/>
      <c r="CK84" s="13"/>
      <c r="CL84" s="13"/>
      <c r="CM84" s="13"/>
      <c r="CN84" s="13"/>
      <c r="CO84" s="13"/>
    </row>
    <row r="85" spans="1:93" x14ac:dyDescent="0.2">
      <c r="A85" s="3" t="s">
        <v>2</v>
      </c>
      <c r="B85" s="3" t="s">
        <v>4</v>
      </c>
      <c r="C85" s="3"/>
      <c r="D85" s="3"/>
      <c r="E85" s="3"/>
      <c r="F85" s="3"/>
      <c r="G85" s="3"/>
      <c r="H85" s="10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Y85" s="38">
        <v>0</v>
      </c>
      <c r="Z85" s="38">
        <v>7</v>
      </c>
      <c r="AT85" s="30">
        <v>0.6</v>
      </c>
      <c r="AU85">
        <v>15.061838</v>
      </c>
      <c r="AV85">
        <v>2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0.5</v>
      </c>
      <c r="BC85">
        <v>0.75</v>
      </c>
      <c r="BD85">
        <v>4.761838</v>
      </c>
      <c r="BE85">
        <v>0</v>
      </c>
      <c r="BF85">
        <v>0</v>
      </c>
      <c r="BG85">
        <v>17</v>
      </c>
      <c r="BH85">
        <v>100</v>
      </c>
      <c r="BI85">
        <v>0</v>
      </c>
      <c r="BJ85">
        <v>0.18</v>
      </c>
      <c r="BK85">
        <v>0</v>
      </c>
      <c r="BL85" s="31">
        <v>0</v>
      </c>
      <c r="CH85" s="13"/>
      <c r="CI85" s="13"/>
      <c r="CJ85" s="13"/>
      <c r="CK85" s="13"/>
      <c r="CL85" s="13"/>
      <c r="CM85" s="13"/>
      <c r="CN85" s="13"/>
      <c r="CO85" s="13"/>
    </row>
    <row r="86" spans="1:93" x14ac:dyDescent="0.2">
      <c r="A86" s="3" t="s">
        <v>2</v>
      </c>
      <c r="B86" s="3" t="s">
        <v>5</v>
      </c>
      <c r="C86" s="3"/>
      <c r="D86" s="3"/>
      <c r="E86" s="3"/>
      <c r="F86" s="3"/>
      <c r="G86" s="3"/>
      <c r="H86" s="10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Y86" s="38">
        <v>0</v>
      </c>
      <c r="Z86" s="38">
        <v>7</v>
      </c>
      <c r="AT86" s="30">
        <v>0.9</v>
      </c>
      <c r="AU86">
        <v>10</v>
      </c>
      <c r="AV86">
        <v>6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1</v>
      </c>
      <c r="BC86">
        <v>1.5</v>
      </c>
      <c r="BD86">
        <v>0</v>
      </c>
      <c r="BE86">
        <v>0</v>
      </c>
      <c r="BF86">
        <v>0</v>
      </c>
      <c r="BG86">
        <v>17</v>
      </c>
      <c r="BH86">
        <v>100</v>
      </c>
      <c r="BI86">
        <v>0</v>
      </c>
      <c r="BJ86">
        <v>0.18</v>
      </c>
      <c r="BK86">
        <v>0</v>
      </c>
      <c r="BL86" s="31">
        <v>0</v>
      </c>
    </row>
    <row r="87" spans="1:93" x14ac:dyDescent="0.2">
      <c r="A87" s="3" t="s">
        <v>2</v>
      </c>
      <c r="B87" s="3" t="s">
        <v>6</v>
      </c>
      <c r="C87" s="3"/>
      <c r="D87" s="3"/>
      <c r="E87" s="3"/>
      <c r="F87" s="3"/>
      <c r="G87" s="3"/>
      <c r="H87" s="10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Y87" s="38">
        <v>0</v>
      </c>
      <c r="Z87" s="38">
        <v>7</v>
      </c>
      <c r="AT87" s="32">
        <v>0.6</v>
      </c>
      <c r="AU87" s="7">
        <v>15.061838</v>
      </c>
      <c r="AV87" s="7">
        <v>3</v>
      </c>
      <c r="AW87" s="7">
        <v>0</v>
      </c>
      <c r="AX87" s="7">
        <v>0</v>
      </c>
      <c r="AY87" s="7">
        <v>0</v>
      </c>
      <c r="AZ87" s="7">
        <v>0</v>
      </c>
      <c r="BA87" s="7">
        <v>0</v>
      </c>
      <c r="BB87" s="7">
        <v>2</v>
      </c>
      <c r="BC87" s="7">
        <v>3</v>
      </c>
      <c r="BD87" s="7">
        <v>4.3618379999999997</v>
      </c>
      <c r="BE87" s="7">
        <v>0</v>
      </c>
      <c r="BF87" s="7">
        <v>0</v>
      </c>
      <c r="BG87" s="7">
        <v>4.3618379999999997</v>
      </c>
      <c r="BH87" s="7">
        <v>29.07892</v>
      </c>
      <c r="BI87" s="7">
        <v>0</v>
      </c>
      <c r="BJ87" s="7">
        <v>0.55657944000000004</v>
      </c>
      <c r="BK87" s="7">
        <v>0</v>
      </c>
      <c r="BL87" s="33">
        <v>0</v>
      </c>
    </row>
    <row r="88" spans="1:93" x14ac:dyDescent="0.2">
      <c r="A88" s="3" t="s">
        <v>218</v>
      </c>
      <c r="B88" s="3" t="s">
        <v>219</v>
      </c>
      <c r="C88" s="3"/>
      <c r="D88" s="3"/>
      <c r="E88" s="3"/>
      <c r="F88" s="3"/>
      <c r="G88" s="3"/>
      <c r="H88" s="10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Y88">
        <v>0</v>
      </c>
      <c r="Z88">
        <v>7</v>
      </c>
      <c r="AT88" s="32">
        <v>0</v>
      </c>
      <c r="AU88" s="7">
        <v>15.061838</v>
      </c>
      <c r="AV88" s="7">
        <v>6.4045950000000005</v>
      </c>
      <c r="AW88" s="7">
        <v>0.59540499999999996</v>
      </c>
      <c r="AX88" s="7">
        <v>0</v>
      </c>
      <c r="AY88" s="7">
        <v>0</v>
      </c>
      <c r="AZ88" s="7">
        <v>0</v>
      </c>
      <c r="BA88" s="7">
        <v>0</v>
      </c>
      <c r="BB88" s="7">
        <v>2</v>
      </c>
      <c r="BC88" s="7">
        <v>3.6615611000000001</v>
      </c>
      <c r="BD88" s="7">
        <v>0</v>
      </c>
      <c r="BE88" s="7">
        <v>0</v>
      </c>
      <c r="BF88" s="7">
        <v>0</v>
      </c>
      <c r="BG88" s="7">
        <v>0</v>
      </c>
      <c r="BH88" s="7">
        <v>0</v>
      </c>
      <c r="BI88" s="7">
        <v>0</v>
      </c>
      <c r="BJ88" s="7">
        <v>0</v>
      </c>
      <c r="BK88" s="7">
        <v>0</v>
      </c>
      <c r="BL88" s="33">
        <v>0</v>
      </c>
    </row>
    <row r="89" spans="1:93" x14ac:dyDescent="0.2">
      <c r="D89" s="3"/>
      <c r="E89" s="3"/>
      <c r="F89" s="3"/>
      <c r="G89" s="3"/>
      <c r="H89" s="10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AT89" s="11" t="s">
        <v>130</v>
      </c>
    </row>
    <row r="90" spans="1:93" x14ac:dyDescent="0.2">
      <c r="A90" s="3"/>
      <c r="B90" s="3"/>
      <c r="C90" s="3"/>
      <c r="D90" s="3"/>
      <c r="E90" s="3"/>
      <c r="F90" s="3"/>
      <c r="G90" s="3"/>
      <c r="H90" s="10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AT90" s="25">
        <v>0</v>
      </c>
      <c r="AU90" s="25">
        <v>9.0618379999999998</v>
      </c>
      <c r="AV90" s="25">
        <v>0</v>
      </c>
      <c r="AW90" s="25">
        <v>0.59540499999999996</v>
      </c>
      <c r="AX90" s="25">
        <v>5</v>
      </c>
      <c r="AY90" s="25">
        <v>0</v>
      </c>
      <c r="AZ90" s="25">
        <v>0</v>
      </c>
      <c r="BA90" s="25">
        <v>0</v>
      </c>
      <c r="BB90" s="25">
        <v>2</v>
      </c>
      <c r="BC90" s="25">
        <v>0</v>
      </c>
      <c r="BD90" s="25">
        <v>0</v>
      </c>
      <c r="BE90" s="25">
        <v>0</v>
      </c>
      <c r="BF90" s="25">
        <v>0</v>
      </c>
      <c r="BG90" s="25">
        <v>0</v>
      </c>
      <c r="BH90" s="25">
        <v>0</v>
      </c>
      <c r="BI90" s="25">
        <v>0</v>
      </c>
      <c r="BJ90" s="25">
        <v>0</v>
      </c>
      <c r="BK90" s="25">
        <v>0</v>
      </c>
      <c r="BL90" s="25">
        <v>0</v>
      </c>
    </row>
    <row r="91" spans="1:93" x14ac:dyDescent="0.2">
      <c r="A91" s="3"/>
      <c r="B91" s="3"/>
      <c r="C91" s="3"/>
      <c r="D91" s="3"/>
      <c r="E91" s="3"/>
      <c r="F91" s="3"/>
      <c r="G91" s="3"/>
      <c r="H91" s="10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11" t="s">
        <v>230</v>
      </c>
      <c r="AT91" s="11" t="s">
        <v>104</v>
      </c>
    </row>
    <row r="92" spans="1:93" x14ac:dyDescent="0.2">
      <c r="A92" s="3"/>
      <c r="B92" s="3"/>
      <c r="C92" s="3"/>
      <c r="D92" s="3"/>
      <c r="E92" s="3"/>
      <c r="F92" s="3"/>
      <c r="G92" s="3"/>
      <c r="H92" s="10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8" cm="1">
        <f t="array" ref="U92:AR92">MMULT(_xlfn.ANCHORARRAY(AT92),TRANSPOSE(AT21:BL44))</f>
        <v>3</v>
      </c>
      <c r="V92" s="38">
        <v>15.061838</v>
      </c>
      <c r="W92" s="38">
        <v>15.061838</v>
      </c>
      <c r="X92" s="38">
        <v>1</v>
      </c>
      <c r="Y92" s="38">
        <v>7</v>
      </c>
      <c r="Z92" s="38">
        <v>7</v>
      </c>
      <c r="AA92" s="38">
        <v>7</v>
      </c>
      <c r="AB92" s="38">
        <v>0.59540499999999996</v>
      </c>
      <c r="AC92" s="38">
        <v>1</v>
      </c>
      <c r="AD92" s="38">
        <v>5</v>
      </c>
      <c r="AE92" s="38">
        <v>0</v>
      </c>
      <c r="AF92" s="38">
        <v>0</v>
      </c>
      <c r="AG92" s="38">
        <v>0</v>
      </c>
      <c r="AH92" s="38">
        <v>2</v>
      </c>
      <c r="AI92" s="38">
        <v>9999</v>
      </c>
      <c r="AJ92" s="38">
        <v>7</v>
      </c>
      <c r="AK92" s="38">
        <v>42</v>
      </c>
      <c r="AL92" s="38">
        <v>42</v>
      </c>
      <c r="AM92" s="38">
        <v>100</v>
      </c>
      <c r="AN92" s="38">
        <v>150</v>
      </c>
      <c r="AO92" s="38">
        <v>200</v>
      </c>
      <c r="AP92" s="38">
        <v>150</v>
      </c>
      <c r="AQ92" s="38">
        <v>200</v>
      </c>
      <c r="AR92" s="38">
        <v>99999</v>
      </c>
      <c r="AT92" s="40" cm="1">
        <f t="array" ref="AT92:BL92">(AT90:BL90+AT48:BL48)</f>
        <v>3</v>
      </c>
      <c r="AU92" s="40">
        <v>15.061838</v>
      </c>
      <c r="AV92" s="40">
        <v>7</v>
      </c>
      <c r="AW92" s="40">
        <v>0.59540499999999996</v>
      </c>
      <c r="AX92" s="40">
        <v>5</v>
      </c>
      <c r="AY92" s="40">
        <v>0</v>
      </c>
      <c r="AZ92" s="40">
        <v>0</v>
      </c>
      <c r="BA92" s="40">
        <v>0</v>
      </c>
      <c r="BB92" s="40">
        <v>2</v>
      </c>
      <c r="BC92" s="46">
        <v>9999</v>
      </c>
      <c r="BD92" s="40">
        <v>7</v>
      </c>
      <c r="BE92" s="40">
        <v>17</v>
      </c>
      <c r="BF92" s="40">
        <v>25</v>
      </c>
      <c r="BG92" s="40">
        <v>100</v>
      </c>
      <c r="BH92" s="40">
        <v>150</v>
      </c>
      <c r="BI92" s="40">
        <v>200</v>
      </c>
      <c r="BJ92" s="40">
        <v>99999</v>
      </c>
      <c r="BK92" s="40">
        <v>1</v>
      </c>
      <c r="BL92" s="40">
        <v>1</v>
      </c>
    </row>
    <row r="93" spans="1:93" x14ac:dyDescent="0.2">
      <c r="A93" s="3"/>
      <c r="B93" s="3"/>
      <c r="C93" s="3"/>
      <c r="D93" s="3"/>
      <c r="E93" s="3"/>
      <c r="F93" s="3"/>
      <c r="G93" s="3"/>
      <c r="H93" s="10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</row>
    <row r="94" spans="1:93" x14ac:dyDescent="0.2">
      <c r="A94" s="3"/>
      <c r="B94" s="3"/>
      <c r="C94" s="3"/>
      <c r="D94" s="3"/>
      <c r="E94" s="3"/>
      <c r="F94" s="3"/>
      <c r="G94" s="3"/>
      <c r="H94" s="10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</row>
    <row r="95" spans="1:93" x14ac:dyDescent="0.2">
      <c r="A95" s="3"/>
      <c r="B95" s="3"/>
      <c r="C95" s="3"/>
      <c r="D95" s="3"/>
      <c r="E95" s="3"/>
      <c r="F95" s="3"/>
      <c r="G95" s="3"/>
      <c r="H95" s="10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</sheetData>
  <phoneticPr fontId="12" type="noConversion"/>
  <pageMargins left="0.7" right="0.7" top="0.75" bottom="0.75" header="0.3" footer="0.3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block_capacity</vt:lpstr>
      <vt:lpstr>peak_moment_extra_need</vt:lpstr>
      <vt:lpstr>multiple_choices</vt:lpstr>
      <vt:lpstr>remove_flows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Camilla Citterio</dc:creator>
  <cp:lastModifiedBy>Camilla Citterio</cp:lastModifiedBy>
  <dcterms:created xsi:type="dcterms:W3CDTF">2024-06-21T09:44:46Z</dcterms:created>
  <dcterms:modified xsi:type="dcterms:W3CDTF">2024-09-10T08:41:16Z</dcterms:modified>
</cp:coreProperties>
</file>