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6_transmission_lines\"/>
    </mc:Choice>
  </mc:AlternateContent>
  <xr:revisionPtr revIDLastSave="0" documentId="13_ncr:1_{A7A18301-EE1F-4DFC-8518-D2DBF8177041}" xr6:coauthVersionLast="47" xr6:coauthVersionMax="47" xr10:uidLastSave="{00000000-0000-0000-0000-000000000000}"/>
  <bookViews>
    <workbookView xWindow="28620" yWindow="-180" windowWidth="29160" windowHeight="15840" activeTab="1" xr2:uid="{B26EA869-E077-404B-8821-28AAA0DECE59}"/>
  </bookViews>
  <sheets>
    <sheet name="storage" sheetId="11" r:id="rId1"/>
    <sheet name="transmission" sheetId="15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storage!$H$35:$I$39,storage!$K$35:$M$39</definedName>
    <definedName name="solver_adj" localSheetId="1" hidden="1">transmission!$F$24:$I$24,transmission!$K$24:$N$24,transmission!$P$24:$S$24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storage!$Z$8:$AD$8</definedName>
    <definedName name="solver_lhs1" localSheetId="1" hidden="1">transmission!$W$11:$W$14</definedName>
    <definedName name="solver_lhs10" localSheetId="0" hidden="1">storage!$M$35:$M$39</definedName>
    <definedName name="solver_lhs11" localSheetId="0" hidden="1">storage!$M$35:$M$39</definedName>
    <definedName name="solver_lhs2" localSheetId="0" hidden="1">storage!$Z$10:$AD$11</definedName>
    <definedName name="solver_lhs2" localSheetId="1" hidden="1">transmission!$W$16:$W$19</definedName>
    <definedName name="solver_lhs3" localSheetId="0" hidden="1">storage!$K$35:$L$39</definedName>
    <definedName name="solver_lhs3" localSheetId="1" hidden="1">transmission!$W$6:$W$9</definedName>
    <definedName name="solver_lhs4" localSheetId="0" hidden="1">storage!$K$35:$L$39</definedName>
    <definedName name="solver_lhs4" localSheetId="1" hidden="1">transmission!#REF!</definedName>
    <definedName name="solver_lhs5" localSheetId="0" hidden="1">storage!$M$42:$M$46</definedName>
    <definedName name="solver_lhs6" localSheetId="0" hidden="1">storage!$H$35:$I$39</definedName>
    <definedName name="solver_lhs7" localSheetId="0" hidden="1">storage!$O$29</definedName>
    <definedName name="solver_lhs8" localSheetId="0" hidden="1">storage!$M$42:$M$46</definedName>
    <definedName name="solver_lhs9" localSheetId="0" hidden="1">storage!$M$42:$M$46</definedName>
    <definedName name="solver_neg" localSheetId="0" hidden="1">0</definedName>
    <definedName name="solver_neg" localSheetId="1" hidden="1">1</definedName>
    <definedName name="solver_num" localSheetId="0" hidden="1">11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storage!$O$12</definedName>
    <definedName name="solver_opt" localSheetId="1" hidden="1">transmission!$U$21</definedName>
    <definedName name="solver_rel1" localSheetId="0" hidden="1">2</definedName>
    <definedName name="solver_rel1" localSheetId="1" hidden="1">2</definedName>
    <definedName name="solver_rel10" localSheetId="0" hidden="1">3</definedName>
    <definedName name="solver_rel11" localSheetId="0" hidden="1">1</definedName>
    <definedName name="solver_rel2" localSheetId="0" hidden="1">2</definedName>
    <definedName name="solver_rel2" localSheetId="1" hidden="1">2</definedName>
    <definedName name="solver_rel3" localSheetId="0" hidden="1">3</definedName>
    <definedName name="solver_rel3" localSheetId="1" hidden="1">2</definedName>
    <definedName name="solver_rel4" localSheetId="0" hidden="1">1</definedName>
    <definedName name="solver_rel4" localSheetId="1" hidden="1">2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3</definedName>
    <definedName name="solver_rel9" localSheetId="0" hidden="1">1</definedName>
    <definedName name="solver_rhs1" localSheetId="0" hidden="1">0</definedName>
    <definedName name="solver_rhs1" localSheetId="1" hidden="1">0</definedName>
    <definedName name="solver_rhs10" localSheetId="0" hidden="1">storage!$M$31</definedName>
    <definedName name="solver_rhs11" localSheetId="0" hidden="1">storage!$M$32</definedName>
    <definedName name="solver_rhs2" localSheetId="0" hidden="1">0</definedName>
    <definedName name="solver_rhs2" localSheetId="1" hidden="1">0</definedName>
    <definedName name="solver_rhs3" localSheetId="0" hidden="1">storage!$K$49:$L$53</definedName>
    <definedName name="solver_rhs3" localSheetId="1" hidden="1">0</definedName>
    <definedName name="solver_rhs4" localSheetId="0" hidden="1">storage!$K$42:$L$46</definedName>
    <definedName name="solver_rhs4" localSheetId="1" hidden="1">1</definedName>
    <definedName name="solver_rhs5" localSheetId="0" hidden="1">storage!$M$30</definedName>
    <definedName name="solver_rhs6" localSheetId="0" hidden="1">0</definedName>
    <definedName name="solver_rhs7" localSheetId="0" hidden="1">storage!$M$46</definedName>
    <definedName name="solver_rhs8" localSheetId="0" hidden="1">storage!$O$26</definedName>
    <definedName name="solver_rhs9" localSheetId="0" hidden="1">storage!$O$27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5" l="1" a="1"/>
  <c r="F16" i="15" s="1"/>
  <c r="K30" i="15" a="1"/>
  <c r="K30" i="15" s="1"/>
  <c r="F35" i="15" a="1"/>
  <c r="F35" i="15" s="1"/>
  <c r="W11" i="15" a="1"/>
  <c r="W11" i="15" s="1"/>
  <c r="W6" i="15" a="1"/>
  <c r="W6" i="15" s="1"/>
  <c r="K27" i="15" a="1"/>
  <c r="K27" i="15" s="1"/>
  <c r="F40" i="15" l="1" a="1"/>
  <c r="F40" i="15" s="1"/>
  <c r="F45" i="15" s="1" a="1"/>
  <c r="F45" i="15" s="1"/>
  <c r="U21" i="15" s="1"/>
  <c r="W16" i="15" a="1"/>
  <c r="W16" i="15" s="1"/>
  <c r="Z10" i="11" l="1" a="1"/>
  <c r="Z10" i="11" s="1"/>
  <c r="Q10" i="11" a="1"/>
  <c r="Q10" i="11" s="1"/>
  <c r="O27" i="11" l="1"/>
  <c r="O26" i="11"/>
  <c r="O28" i="11"/>
  <c r="M42" i="11" s="1" a="1"/>
  <c r="M42" i="11" s="1"/>
  <c r="O29" i="11"/>
  <c r="O12" i="11" a="1"/>
  <c r="O12" i="11" s="1"/>
  <c r="Q12" i="11" a="1"/>
  <c r="Q12" i="11" s="1"/>
  <c r="Q8" i="11" a="1"/>
  <c r="Q8" i="11" s="1"/>
  <c r="K49" i="11" a="1"/>
  <c r="K49" i="11" s="1"/>
  <c r="K42" i="11" a="1"/>
  <c r="K42" i="11" s="1"/>
  <c r="Z8" i="11" l="1" a="1"/>
  <c r="Z8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<sst xmlns="http://schemas.openxmlformats.org/spreadsheetml/2006/main" count="209" uniqueCount="86">
  <si>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</si>
  <si>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</si>
  <si>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</si>
  <si>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</si>
  <si>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</si>
  <si>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</si>
  <si>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</si>
  <si>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</si>
  <si>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</si>
  <si>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</si>
  <si>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t.3</t>
  </si>
  <si>
    <t>f.1a</t>
  </si>
  <si>
    <t>f.1b</t>
  </si>
  <si>
    <t>Obj</t>
  </si>
  <si>
    <t>Y</t>
  </si>
  <si>
    <t>c_om</t>
  </si>
  <si>
    <t>year</t>
  </si>
  <si>
    <t>PV</t>
  </si>
  <si>
    <t>Coal</t>
  </si>
  <si>
    <t>EE</t>
  </si>
  <si>
    <t>d.1</t>
  </si>
  <si>
    <t>h.1</t>
  </si>
  <si>
    <t>h.2</t>
  </si>
  <si>
    <t>h.3</t>
  </si>
  <si>
    <t>Q_h</t>
  </si>
  <si>
    <t>X_h</t>
  </si>
  <si>
    <t>dispatch</t>
  </si>
  <si>
    <t>hour</t>
  </si>
  <si>
    <t>I_ff</t>
  </si>
  <si>
    <t>slices</t>
  </si>
  <si>
    <t>State of charge</t>
  </si>
  <si>
    <t>Costs</t>
  </si>
  <si>
    <t>SOC</t>
  </si>
  <si>
    <t>Thh</t>
  </si>
  <si>
    <t>EE by Coal</t>
  </si>
  <si>
    <t>EE by PV</t>
  </si>
  <si>
    <t>h.4</t>
  </si>
  <si>
    <t>h.5</t>
  </si>
  <si>
    <t>LF max</t>
  </si>
  <si>
    <t>LF min</t>
  </si>
  <si>
    <t>soc min</t>
  </si>
  <si>
    <t>soc max</t>
  </si>
  <si>
    <t>soc start</t>
  </si>
  <si>
    <t>dp</t>
  </si>
  <si>
    <t>X max</t>
  </si>
  <si>
    <t>C_start</t>
  </si>
  <si>
    <t>X min</t>
  </si>
  <si>
    <t>Q_agg</t>
  </si>
  <si>
    <t>U=u*X_h'</t>
  </si>
  <si>
    <t>Y_h</t>
  </si>
  <si>
    <t>Qagg-U-Y_h==0</t>
  </si>
  <si>
    <t>soc end</t>
  </si>
  <si>
    <t>SOC start</t>
  </si>
  <si>
    <t>SOC end</t>
  </si>
  <si>
    <t>SOC max</t>
  </si>
  <si>
    <t>SOC min</t>
  </si>
  <si>
    <t>Storage</t>
  </si>
  <si>
    <t>X_h'-d*Q_h' == 0</t>
  </si>
  <si>
    <t>max charge rate</t>
  </si>
  <si>
    <t>max discharge rate</t>
  </si>
  <si>
    <t>regions</t>
  </si>
  <si>
    <t>r.1</t>
  </si>
  <si>
    <t>LNG</t>
  </si>
  <si>
    <t>Natural gas</t>
  </si>
  <si>
    <t>r.2</t>
  </si>
  <si>
    <t>Liquefaction plant</t>
  </si>
  <si>
    <t>Regassification plant</t>
  </si>
  <si>
    <t>tr.1</t>
  </si>
  <si>
    <t>tr.2</t>
  </si>
  <si>
    <t>Distribution lines</t>
  </si>
  <si>
    <t>Sea shipping</t>
  </si>
  <si>
    <t>Q</t>
  </si>
  <si>
    <t>X</t>
  </si>
  <si>
    <t>d_t</t>
  </si>
  <si>
    <t>c_om_t</t>
  </si>
  <si>
    <t>X_t</t>
  </si>
  <si>
    <t>Obj = sum(X*diag(c_om)+X_t+diag(c_om_t))</t>
  </si>
  <si>
    <t>X_t'-d_t Q' = 0</t>
  </si>
  <si>
    <t>X'-d_i*Q' = 0</t>
  </si>
  <si>
    <t>C_om_tot = X*diag(c_om)</t>
  </si>
  <si>
    <t>Q' -u*X'-Y=0</t>
  </si>
  <si>
    <t>V</t>
  </si>
  <si>
    <t>V_t</t>
  </si>
  <si>
    <t>U</t>
  </si>
  <si>
    <t>I_tr</t>
  </si>
  <si>
    <t>C_om_t_tot = c_om_t * V_t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</si>
</sst>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7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4" fillId="5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1" fillId="5" borderId="0" xfId="0" applyNumberFormat="1" applyFont="1" applyFill="1"/>
    <xf numFmtId="0" fontId="2" fillId="0" borderId="0" xfId="0" applyFont="1" applyAlignment="1">
      <alignment horizontal="left"/>
    </xf>
    <xf numFmtId="165" fontId="4" fillId="5" borderId="0" xfId="0" applyNumberFormat="1" applyFont="1" applyFill="1"/>
    <xf numFmtId="165" fontId="4" fillId="5" borderId="7" xfId="0" applyNumberFormat="1" applyFont="1" applyFill="1" applyBorder="1"/>
    <xf numFmtId="0" fontId="0" fillId="0" borderId="0" xfId="0" applyAlignment="1">
      <alignment horizontal="right"/>
    </xf>
    <xf numFmtId="165" fontId="0" fillId="5" borderId="0" xfId="0" applyNumberFormat="1" applyFill="1"/>
    <xf numFmtId="0" fontId="4" fillId="2" borderId="0" xfId="0" applyFont="1" applyFill="1"/>
    <xf numFmtId="0" fontId="0" fillId="3" borderId="0" xfId="0" applyFill="1"/>
    <xf numFmtId="1" fontId="1" fillId="5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1" fontId="0" fillId="0" borderId="11" xfId="0" applyNumberFormat="1" applyBorder="1"/>
    <xf numFmtId="0" fontId="0" fillId="0" borderId="12" xfId="0" applyBorder="1"/>
    <xf numFmtId="0" fontId="0" fillId="0" borderId="13" xfId="0" applyBorder="1"/>
    <xf numFmtId="165" fontId="0" fillId="0" borderId="11" xfId="0" applyNumberFormat="1" applyBorder="1"/>
    <xf numFmtId="0" fontId="2" fillId="0" borderId="0" xfId="0" applyFont="1" applyAlignment="1"/>
    <xf numFmtId="0" fontId="4" fillId="2" borderId="7" xfId="0" applyFont="1" applyFill="1" applyBorder="1"/>
    <xf numFmtId="0" fontId="0" fillId="2" borderId="7" xfId="0" applyFill="1" applyBorder="1"/>
    <xf numFmtId="0" fontId="0" fillId="4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6" xfId="0" applyFill="1" applyBorder="1"/>
    <xf numFmtId="0" fontId="4" fillId="2" borderId="5" xfId="0" applyFont="1" applyFill="1" applyBorder="1"/>
    <xf numFmtId="165" fontId="4" fillId="2" borderId="6" xfId="0" applyNumberFormat="1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4" fillId="4" borderId="6" xfId="0" applyFont="1" applyFill="1" applyBorder="1"/>
    <xf numFmtId="1" fontId="1" fillId="5" borderId="7" xfId="0" applyNumberFormat="1" applyFont="1" applyFill="1" applyBorder="1"/>
    <xf numFmtId="0" fontId="4" fillId="5" borderId="7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F7A-12EA-4F3D-841B-2D3ACD841AA6}">
  <dimension ref="A1:AD53"/>
  <sheetViews>
    <sheetView zoomScale="115" zoomScaleNormal="115" workbookViewId="0">
      <pane xSplit="7" ySplit="6" topLeftCell="H10" activePane="bottomRight" state="frozen"/>
      <selection pane="topRight" activeCell="H1" sqref="H1"/>
      <selection pane="bottomLeft" activeCell="A7" sqref="A7"/>
      <selection pane="bottomRight" activeCell="Z10" sqref="Z10"/>
    </sheetView>
  </sheetViews>
  <sheetFormatPr defaultRowHeight="14.6" x14ac:dyDescent="0.4"/>
  <cols>
    <col min="1" max="1" width="5.3828125" bestFit="1" customWidth="1"/>
    <col min="2" max="2" width="6" bestFit="1" customWidth="1"/>
    <col min="3" max="3" width="6.3046875" bestFit="1" customWidth="1"/>
    <col min="4" max="4" width="6.15234375" bestFit="1" customWidth="1"/>
    <col min="5" max="5" width="9" bestFit="1" customWidth="1"/>
    <col min="6" max="6" width="7.69140625" bestFit="1" customWidth="1"/>
    <col min="7" max="7" width="3.3828125" customWidth="1"/>
    <col min="8" max="8" width="9.84375" bestFit="1" customWidth="1"/>
    <col min="9" max="9" width="8.3828125" bestFit="1" customWidth="1"/>
    <col min="10" max="10" width="2.84375" customWidth="1"/>
    <col min="14" max="14" width="9.15234375" style="23"/>
    <col min="17" max="21" width="4.69140625" customWidth="1"/>
    <col min="22" max="22" width="3" customWidth="1"/>
    <col min="23" max="23" width="4.3046875" bestFit="1" customWidth="1"/>
    <col min="24" max="24" width="4.3828125" bestFit="1" customWidth="1"/>
    <col min="26" max="30" width="5.15234375" customWidth="1"/>
  </cols>
  <sheetData>
    <row r="1" spans="1:30" x14ac:dyDescent="0.4">
      <c r="A1" s="6" t="s">
        <v>16</v>
      </c>
      <c r="B1" s="6"/>
      <c r="C1" s="6"/>
      <c r="D1" s="6"/>
      <c r="E1" s="6"/>
      <c r="F1" s="6"/>
    </row>
    <row r="2" spans="1:30" x14ac:dyDescent="0.4">
      <c r="A2" s="6"/>
      <c r="B2" s="6" t="s">
        <v>29</v>
      </c>
      <c r="C2" s="6"/>
      <c r="D2" s="6"/>
      <c r="E2" s="6"/>
      <c r="F2" s="6"/>
      <c r="Q2" t="s">
        <v>21</v>
      </c>
      <c r="R2" t="s">
        <v>22</v>
      </c>
      <c r="S2" t="s">
        <v>23</v>
      </c>
      <c r="T2" t="s">
        <v>36</v>
      </c>
      <c r="U2" t="s">
        <v>37</v>
      </c>
      <c r="Z2" t="s">
        <v>21</v>
      </c>
      <c r="AA2" t="s">
        <v>22</v>
      </c>
      <c r="AB2" t="s">
        <v>23</v>
      </c>
      <c r="AC2" t="s">
        <v>36</v>
      </c>
      <c r="AD2" t="s">
        <v>37</v>
      </c>
    </row>
    <row r="3" spans="1:30" x14ac:dyDescent="0.4">
      <c r="A3" s="6"/>
      <c r="B3" s="6"/>
      <c r="C3" s="6" t="s">
        <v>0</v>
      </c>
      <c r="D3" s="6"/>
      <c r="E3" s="6"/>
      <c r="F3" s="6"/>
      <c r="H3" t="s">
        <v>11</v>
      </c>
      <c r="I3" t="s">
        <v>12</v>
      </c>
      <c r="K3" t="s">
        <v>7</v>
      </c>
      <c r="L3" t="s">
        <v>9</v>
      </c>
      <c r="M3" t="s">
        <v>10</v>
      </c>
      <c r="W3" t="s">
        <v>11</v>
      </c>
      <c r="X3" t="s">
        <v>12</v>
      </c>
    </row>
    <row r="4" spans="1:30" x14ac:dyDescent="0.4">
      <c r="A4" s="6"/>
      <c r="B4" s="6"/>
      <c r="C4" s="6"/>
      <c r="D4" s="6" t="s">
        <v>1</v>
      </c>
      <c r="E4" s="6"/>
      <c r="F4" s="6"/>
      <c r="M4" t="s">
        <v>56</v>
      </c>
      <c r="O4" t="s">
        <v>20</v>
      </c>
    </row>
    <row r="5" spans="1:30" x14ac:dyDescent="0.4">
      <c r="A5" s="6"/>
      <c r="B5" s="6"/>
      <c r="C5" s="6"/>
      <c r="D5" s="6"/>
      <c r="E5" s="6" t="s">
        <v>26</v>
      </c>
      <c r="F5" s="6"/>
    </row>
    <row r="6" spans="1:30" x14ac:dyDescent="0.4">
      <c r="A6" s="6"/>
      <c r="B6" s="6"/>
      <c r="C6" s="6"/>
      <c r="D6" s="6"/>
      <c r="E6" s="6"/>
      <c r="F6" s="6" t="s">
        <v>2</v>
      </c>
      <c r="H6" t="s">
        <v>34</v>
      </c>
      <c r="I6" t="s">
        <v>35</v>
      </c>
      <c r="O6" t="s">
        <v>8</v>
      </c>
    </row>
    <row r="7" spans="1:30" x14ac:dyDescent="0.4">
      <c r="A7" s="6"/>
      <c r="B7" s="6"/>
      <c r="C7" s="6"/>
      <c r="D7" s="6"/>
      <c r="E7" s="6"/>
      <c r="F7" s="6"/>
      <c r="H7" s="3" t="s">
        <v>28</v>
      </c>
      <c r="K7" s="3" t="s">
        <v>5</v>
      </c>
      <c r="O7" s="3" t="s">
        <v>14</v>
      </c>
      <c r="Q7" s="3" t="s">
        <v>47</v>
      </c>
      <c r="Z7" s="3" t="s">
        <v>50</v>
      </c>
    </row>
    <row r="8" spans="1:30" x14ac:dyDescent="0.4">
      <c r="C8" t="s">
        <v>3</v>
      </c>
      <c r="E8" t="s">
        <v>27</v>
      </c>
      <c r="F8" t="s">
        <v>19</v>
      </c>
      <c r="H8" s="7">
        <v>1</v>
      </c>
      <c r="I8" s="7">
        <v>1</v>
      </c>
      <c r="K8" s="1">
        <v>0</v>
      </c>
      <c r="L8" s="1">
        <v>0</v>
      </c>
      <c r="M8" s="1">
        <v>-1</v>
      </c>
      <c r="O8" s="1">
        <v>10</v>
      </c>
      <c r="Q8" s="8" cm="1">
        <f t="array" ref="Q8:U8">MMULT(H8:I8,TRANSPOSE(H35:I39))</f>
        <v>3</v>
      </c>
      <c r="R8" s="8">
        <v>5</v>
      </c>
      <c r="S8" s="8">
        <v>3</v>
      </c>
      <c r="T8" s="8">
        <v>1</v>
      </c>
      <c r="U8" s="8">
        <v>0</v>
      </c>
      <c r="Z8" s="9" cm="1">
        <f t="array" ref="Z8:AD8">_xlfn.ANCHORARRAY(Q8)-_xlfn.ANCHORARRAY(Q10)-_xlfn.ANCHORARRAY(Q12)</f>
        <v>0</v>
      </c>
      <c r="AA8" s="10">
        <v>0</v>
      </c>
      <c r="AB8" s="10">
        <v>0</v>
      </c>
      <c r="AC8" s="10">
        <v>0</v>
      </c>
      <c r="AD8" s="11">
        <v>0</v>
      </c>
    </row>
    <row r="9" spans="1:30" x14ac:dyDescent="0.4">
      <c r="H9" s="3" t="s">
        <v>6</v>
      </c>
      <c r="Q9" s="3" t="s">
        <v>48</v>
      </c>
      <c r="Z9" s="3" t="s">
        <v>57</v>
      </c>
    </row>
    <row r="10" spans="1:30" x14ac:dyDescent="0.4">
      <c r="C10" t="s">
        <v>7</v>
      </c>
      <c r="E10" t="s">
        <v>27</v>
      </c>
      <c r="F10" t="s">
        <v>18</v>
      </c>
      <c r="H10" s="1">
        <v>1</v>
      </c>
      <c r="I10" s="1">
        <v>0</v>
      </c>
      <c r="Q10" s="8" cm="1">
        <f t="array" ref="Q10:U10">MMULT(K8:M8,TRANSPOSE(K35:M39))</f>
        <v>2</v>
      </c>
      <c r="R10" s="8">
        <v>3</v>
      </c>
      <c r="S10" s="8">
        <v>0</v>
      </c>
      <c r="T10" s="8">
        <v>-1</v>
      </c>
      <c r="U10" s="8">
        <v>-2</v>
      </c>
      <c r="Z10" s="13" cm="1">
        <f t="array" ref="Z10:AD11">TRANSPOSE(K35:L39)-MMULT(H10:I11,TRANSPOSE(H35:I39))</f>
        <v>0</v>
      </c>
      <c r="AA10" s="14">
        <v>0</v>
      </c>
      <c r="AB10" s="14">
        <v>0</v>
      </c>
      <c r="AC10" s="14">
        <v>0</v>
      </c>
      <c r="AD10" s="15">
        <v>0</v>
      </c>
    </row>
    <row r="11" spans="1:30" x14ac:dyDescent="0.4">
      <c r="C11" t="s">
        <v>9</v>
      </c>
      <c r="E11" t="s">
        <v>27</v>
      </c>
      <c r="F11" t="s">
        <v>17</v>
      </c>
      <c r="H11" s="1">
        <v>0</v>
      </c>
      <c r="I11" s="1">
        <v>1</v>
      </c>
      <c r="Q11" s="3" t="s">
        <v>49</v>
      </c>
      <c r="Z11" s="16">
        <v>0</v>
      </c>
      <c r="AA11" s="17">
        <v>0</v>
      </c>
      <c r="AB11" s="17">
        <v>0</v>
      </c>
      <c r="AC11" s="17">
        <v>0</v>
      </c>
      <c r="AD11" s="18">
        <v>0</v>
      </c>
    </row>
    <row r="12" spans="1:30" x14ac:dyDescent="0.4">
      <c r="N12" s="5" t="s">
        <v>13</v>
      </c>
      <c r="O12" s="4" cm="1">
        <f t="array" ref="O12">SUM(MMULT(K35:M39,K25:M25*_xlfn.MUNIT(3)))</f>
        <v>12</v>
      </c>
      <c r="Q12" s="7" cm="1">
        <f t="array" ref="Q12:U12">O8*TRANSPOSE(O19:O23)</f>
        <v>1</v>
      </c>
      <c r="R12" s="7">
        <v>2</v>
      </c>
      <c r="S12" s="7">
        <v>3</v>
      </c>
      <c r="T12" s="7">
        <v>2</v>
      </c>
      <c r="U12" s="7">
        <v>2</v>
      </c>
    </row>
    <row r="13" spans="1:30" x14ac:dyDescent="0.4">
      <c r="B13" t="s">
        <v>21</v>
      </c>
      <c r="F13" t="s">
        <v>38</v>
      </c>
      <c r="K13" s="1">
        <v>1</v>
      </c>
      <c r="L13" s="1">
        <v>1</v>
      </c>
    </row>
    <row r="14" spans="1:30" x14ac:dyDescent="0.4">
      <c r="B14" t="s">
        <v>22</v>
      </c>
      <c r="K14" s="1">
        <v>1</v>
      </c>
      <c r="L14" s="1">
        <v>1</v>
      </c>
    </row>
    <row r="15" spans="1:30" x14ac:dyDescent="0.4">
      <c r="B15" t="s">
        <v>23</v>
      </c>
      <c r="K15" s="1">
        <v>1</v>
      </c>
      <c r="L15" s="1">
        <v>1</v>
      </c>
    </row>
    <row r="16" spans="1:30" x14ac:dyDescent="0.4">
      <c r="B16" t="s">
        <v>36</v>
      </c>
      <c r="K16" s="1">
        <v>1</v>
      </c>
      <c r="L16" s="1">
        <v>1</v>
      </c>
    </row>
    <row r="17" spans="2:21" x14ac:dyDescent="0.4">
      <c r="B17" t="s">
        <v>37</v>
      </c>
      <c r="K17" s="1">
        <v>1</v>
      </c>
      <c r="L17" s="1">
        <v>1</v>
      </c>
    </row>
    <row r="18" spans="2:21" x14ac:dyDescent="0.4">
      <c r="O18" s="3" t="s">
        <v>43</v>
      </c>
      <c r="Q18" s="3" t="s">
        <v>33</v>
      </c>
    </row>
    <row r="19" spans="2:21" x14ac:dyDescent="0.4">
      <c r="B19" t="s">
        <v>21</v>
      </c>
      <c r="F19" t="s">
        <v>39</v>
      </c>
      <c r="K19" s="1">
        <v>0</v>
      </c>
      <c r="L19" s="1">
        <v>0</v>
      </c>
      <c r="O19" s="1">
        <v>0.1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2:21" x14ac:dyDescent="0.4">
      <c r="B20" t="s">
        <v>22</v>
      </c>
      <c r="K20" s="1">
        <v>0</v>
      </c>
      <c r="L20" s="1">
        <v>0</v>
      </c>
      <c r="O20" s="1">
        <v>0.2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2:21" x14ac:dyDescent="0.4">
      <c r="B21" t="s">
        <v>23</v>
      </c>
      <c r="K21" s="1">
        <v>0</v>
      </c>
      <c r="L21" s="1">
        <v>0</v>
      </c>
      <c r="O21" s="1">
        <v>0.3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</row>
    <row r="22" spans="2:21" x14ac:dyDescent="0.4">
      <c r="B22" t="s">
        <v>36</v>
      </c>
      <c r="K22" s="1">
        <v>0</v>
      </c>
      <c r="L22" s="1">
        <v>0</v>
      </c>
      <c r="O22" s="1">
        <v>0.2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</row>
    <row r="23" spans="2:21" x14ac:dyDescent="0.4">
      <c r="B23" t="s">
        <v>37</v>
      </c>
      <c r="K23" s="1">
        <v>0</v>
      </c>
      <c r="L23" s="1">
        <v>0</v>
      </c>
      <c r="O23" s="1">
        <v>0.2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5" spans="2:21" x14ac:dyDescent="0.4">
      <c r="F25" t="s">
        <v>31</v>
      </c>
      <c r="J25" s="5" t="s">
        <v>15</v>
      </c>
      <c r="K25" s="1">
        <v>3</v>
      </c>
      <c r="L25" s="1">
        <v>1</v>
      </c>
      <c r="M25" s="1">
        <v>0</v>
      </c>
    </row>
    <row r="26" spans="2:21" x14ac:dyDescent="0.4">
      <c r="F26" t="s">
        <v>30</v>
      </c>
      <c r="J26" s="5" t="s">
        <v>40</v>
      </c>
      <c r="M26" s="1">
        <v>0.1</v>
      </c>
      <c r="O26" s="21">
        <f>M26*M30</f>
        <v>1</v>
      </c>
      <c r="P26" s="20" t="s">
        <v>55</v>
      </c>
    </row>
    <row r="27" spans="2:21" x14ac:dyDescent="0.4">
      <c r="J27" s="5" t="s">
        <v>41</v>
      </c>
      <c r="M27" s="1">
        <v>0.9</v>
      </c>
      <c r="O27" s="21">
        <f>M27*M30</f>
        <v>9</v>
      </c>
      <c r="P27" s="20" t="s">
        <v>54</v>
      </c>
    </row>
    <row r="28" spans="2:21" x14ac:dyDescent="0.4">
      <c r="J28" s="5" t="s">
        <v>42</v>
      </c>
      <c r="M28" s="1">
        <v>0.4</v>
      </c>
      <c r="O28" s="21">
        <f>M30*M28</f>
        <v>4</v>
      </c>
      <c r="P28" s="20" t="s">
        <v>52</v>
      </c>
    </row>
    <row r="29" spans="2:21" x14ac:dyDescent="0.4">
      <c r="J29" s="5" t="s">
        <v>51</v>
      </c>
      <c r="M29" s="1">
        <v>0.6</v>
      </c>
      <c r="O29" s="21">
        <f>M30*M29</f>
        <v>6</v>
      </c>
      <c r="P29" s="20" t="s">
        <v>53</v>
      </c>
    </row>
    <row r="30" spans="2:21" x14ac:dyDescent="0.4">
      <c r="J30" s="5" t="s">
        <v>45</v>
      </c>
      <c r="K30" s="1">
        <v>10</v>
      </c>
      <c r="L30" s="1">
        <v>10</v>
      </c>
      <c r="M30" s="1">
        <v>10</v>
      </c>
    </row>
    <row r="31" spans="2:21" x14ac:dyDescent="0.4">
      <c r="J31" s="5" t="s">
        <v>58</v>
      </c>
      <c r="M31" s="1">
        <v>-3</v>
      </c>
    </row>
    <row r="32" spans="2:21" x14ac:dyDescent="0.4">
      <c r="J32" s="5" t="s">
        <v>59</v>
      </c>
      <c r="M32" s="1">
        <v>3</v>
      </c>
    </row>
    <row r="34" spans="2:13" x14ac:dyDescent="0.4">
      <c r="H34" s="3" t="s">
        <v>24</v>
      </c>
      <c r="K34" s="3" t="s">
        <v>25</v>
      </c>
    </row>
    <row r="35" spans="2:13" x14ac:dyDescent="0.4">
      <c r="B35" t="s">
        <v>21</v>
      </c>
      <c r="H35" s="19">
        <v>0</v>
      </c>
      <c r="I35" s="19">
        <v>3</v>
      </c>
      <c r="K35" s="19">
        <v>0</v>
      </c>
      <c r="L35" s="19">
        <v>3</v>
      </c>
      <c r="M35" s="19">
        <v>-2</v>
      </c>
    </row>
    <row r="36" spans="2:13" x14ac:dyDescent="0.4">
      <c r="B36" t="s">
        <v>22</v>
      </c>
      <c r="H36" s="19">
        <v>0</v>
      </c>
      <c r="I36" s="19">
        <v>5</v>
      </c>
      <c r="K36" s="19">
        <v>0</v>
      </c>
      <c r="L36" s="19">
        <v>5</v>
      </c>
      <c r="M36" s="19">
        <v>-3</v>
      </c>
    </row>
    <row r="37" spans="2:13" x14ac:dyDescent="0.4">
      <c r="B37" t="s">
        <v>23</v>
      </c>
      <c r="H37" s="19">
        <v>0</v>
      </c>
      <c r="I37" s="19">
        <v>3</v>
      </c>
      <c r="K37" s="19">
        <v>0</v>
      </c>
      <c r="L37" s="19">
        <v>3</v>
      </c>
      <c r="M37" s="19">
        <v>0</v>
      </c>
    </row>
    <row r="38" spans="2:13" x14ac:dyDescent="0.4">
      <c r="B38" t="s">
        <v>36</v>
      </c>
      <c r="H38" s="19">
        <v>0</v>
      </c>
      <c r="I38" s="19">
        <v>1</v>
      </c>
      <c r="K38" s="19">
        <v>0</v>
      </c>
      <c r="L38" s="19">
        <v>1</v>
      </c>
      <c r="M38" s="19">
        <v>1</v>
      </c>
    </row>
    <row r="39" spans="2:13" x14ac:dyDescent="0.4">
      <c r="B39" t="s">
        <v>37</v>
      </c>
      <c r="H39" s="19">
        <v>0</v>
      </c>
      <c r="I39" s="19">
        <v>0</v>
      </c>
      <c r="K39" s="19">
        <v>0</v>
      </c>
      <c r="L39" s="19">
        <v>0</v>
      </c>
      <c r="M39" s="19">
        <v>2</v>
      </c>
    </row>
    <row r="40" spans="2:13" x14ac:dyDescent="0.4">
      <c r="H40" s="3"/>
    </row>
    <row r="41" spans="2:13" x14ac:dyDescent="0.4">
      <c r="K41" s="3" t="s">
        <v>44</v>
      </c>
      <c r="L41" s="2"/>
      <c r="M41" s="3" t="s">
        <v>32</v>
      </c>
    </row>
    <row r="42" spans="2:13" x14ac:dyDescent="0.4">
      <c r="B42" t="s">
        <v>21</v>
      </c>
      <c r="K42" s="21" cm="1">
        <f t="array" ref="K42:L46">K30:L30*K13:L17</f>
        <v>10</v>
      </c>
      <c r="L42" s="22">
        <v>10</v>
      </c>
      <c r="M42" s="21" cm="1">
        <f t="array" ref="M42:M46">O28-MMULT(Q19:U23,M35:M39)</f>
        <v>6</v>
      </c>
    </row>
    <row r="43" spans="2:13" x14ac:dyDescent="0.4">
      <c r="B43" t="s">
        <v>22</v>
      </c>
      <c r="K43" s="21">
        <v>10</v>
      </c>
      <c r="L43" s="22">
        <v>10</v>
      </c>
      <c r="M43" s="21">
        <v>9</v>
      </c>
    </row>
    <row r="44" spans="2:13" x14ac:dyDescent="0.4">
      <c r="B44" t="s">
        <v>23</v>
      </c>
      <c r="K44" s="21">
        <v>10</v>
      </c>
      <c r="L44" s="22">
        <v>10</v>
      </c>
      <c r="M44" s="21">
        <v>9</v>
      </c>
    </row>
    <row r="45" spans="2:13" x14ac:dyDescent="0.4">
      <c r="B45" t="s">
        <v>36</v>
      </c>
      <c r="K45" s="21">
        <v>10</v>
      </c>
      <c r="L45" s="22">
        <v>10</v>
      </c>
      <c r="M45" s="21">
        <v>8</v>
      </c>
    </row>
    <row r="46" spans="2:13" x14ac:dyDescent="0.4">
      <c r="B46" t="s">
        <v>37</v>
      </c>
      <c r="K46" s="21">
        <v>10</v>
      </c>
      <c r="L46" s="22">
        <v>10</v>
      </c>
      <c r="M46" s="21">
        <v>6</v>
      </c>
    </row>
    <row r="47" spans="2:13" x14ac:dyDescent="0.4">
      <c r="L47" s="2"/>
    </row>
    <row r="48" spans="2:13" x14ac:dyDescent="0.4">
      <c r="K48" s="3" t="s">
        <v>46</v>
      </c>
    </row>
    <row r="49" spans="2:12" x14ac:dyDescent="0.4">
      <c r="B49" t="s">
        <v>21</v>
      </c>
      <c r="K49" s="12" cm="1">
        <f t="array" ref="K49:L53">K30:L30*K19:L23</f>
        <v>0</v>
      </c>
      <c r="L49" s="12">
        <v>0</v>
      </c>
    </row>
    <row r="50" spans="2:12" x14ac:dyDescent="0.4">
      <c r="B50" t="s">
        <v>22</v>
      </c>
      <c r="K50" s="12">
        <v>0</v>
      </c>
      <c r="L50" s="12">
        <v>0</v>
      </c>
    </row>
    <row r="51" spans="2:12" x14ac:dyDescent="0.4">
      <c r="B51" t="s">
        <v>23</v>
      </c>
      <c r="K51" s="12">
        <v>0</v>
      </c>
      <c r="L51" s="12">
        <v>0</v>
      </c>
    </row>
    <row r="52" spans="2:12" x14ac:dyDescent="0.4">
      <c r="B52" t="s">
        <v>36</v>
      </c>
      <c r="K52" s="12">
        <v>0</v>
      </c>
      <c r="L52" s="12">
        <v>0</v>
      </c>
    </row>
    <row r="53" spans="2:12" x14ac:dyDescent="0.4">
      <c r="B53" t="s">
        <v>37</v>
      </c>
      <c r="K53" s="12">
        <v>0</v>
      </c>
      <c r="L53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95F2-5E3F-4E26-B612-E067787E4C63}">
  <dimension ref="A1:W48"/>
  <sheetViews>
    <sheetView tabSelected="1" zoomScaleNormal="100" workbookViewId="0">
      <pane xSplit="4" ySplit="4" topLeftCell="E5" activePane="bottomRight" state="frozen"/>
      <selection pane="topRight" activeCell="F1" sqref="F1"/>
      <selection pane="bottomLeft" activeCell="A6" sqref="A6"/>
      <selection pane="bottomRight" activeCell="C11" sqref="C11:D14"/>
    </sheetView>
  </sheetViews>
  <sheetFormatPr defaultRowHeight="14.6" x14ac:dyDescent="0.4"/>
  <cols>
    <col min="4" max="4" width="18.3828125" bestFit="1" customWidth="1"/>
    <col min="5" max="5" width="2.765625" customWidth="1"/>
    <col min="6" max="9" width="4.3828125" customWidth="1"/>
    <col min="10" max="10" width="1.3828125" customWidth="1"/>
    <col min="11" max="14" width="4.3828125" customWidth="1"/>
    <col min="15" max="15" width="1.3828125" customWidth="1"/>
    <col min="16" max="22" width="4.3828125" customWidth="1"/>
    <col min="23" max="23" width="5.07421875" customWidth="1"/>
    <col min="24" max="34" width="4.3828125" customWidth="1"/>
  </cols>
  <sheetData>
    <row r="1" spans="1:23" x14ac:dyDescent="0.4">
      <c r="A1" s="6" t="s">
        <v>60</v>
      </c>
      <c r="B1" s="6"/>
      <c r="C1" s="6"/>
      <c r="D1" s="6"/>
      <c r="E1" s="6"/>
      <c r="F1" t="s">
        <v>61</v>
      </c>
      <c r="H1" t="s">
        <v>64</v>
      </c>
      <c r="K1" t="s">
        <v>61</v>
      </c>
      <c r="M1" t="s">
        <v>64</v>
      </c>
      <c r="P1" t="s">
        <v>61</v>
      </c>
      <c r="R1" t="s">
        <v>64</v>
      </c>
    </row>
    <row r="2" spans="1:23" x14ac:dyDescent="0.4">
      <c r="A2" s="6"/>
      <c r="B2" s="6" t="s">
        <v>0</v>
      </c>
      <c r="C2" s="6"/>
      <c r="D2" s="6"/>
      <c r="E2" s="6"/>
      <c r="F2" t="s">
        <v>3</v>
      </c>
      <c r="G2" t="s">
        <v>4</v>
      </c>
      <c r="H2" t="s">
        <v>3</v>
      </c>
      <c r="I2" t="s">
        <v>4</v>
      </c>
    </row>
    <row r="3" spans="1:23" x14ac:dyDescent="0.4">
      <c r="A3" s="6"/>
      <c r="B3" s="6"/>
      <c r="C3" s="6" t="s">
        <v>1</v>
      </c>
      <c r="D3" s="6"/>
      <c r="E3" s="6"/>
      <c r="K3" t="s">
        <v>7</v>
      </c>
      <c r="L3" t="s">
        <v>9</v>
      </c>
      <c r="M3" t="s">
        <v>7</v>
      </c>
      <c r="N3" t="s">
        <v>9</v>
      </c>
      <c r="P3" t="s">
        <v>67</v>
      </c>
      <c r="Q3" t="s">
        <v>68</v>
      </c>
      <c r="R3" t="s">
        <v>67</v>
      </c>
      <c r="S3" t="s">
        <v>68</v>
      </c>
      <c r="U3" t="s">
        <v>20</v>
      </c>
    </row>
    <row r="4" spans="1:23" x14ac:dyDescent="0.4">
      <c r="A4" s="6"/>
      <c r="B4" s="6"/>
      <c r="C4" s="6"/>
      <c r="D4" s="6" t="s">
        <v>2</v>
      </c>
      <c r="E4" s="6"/>
      <c r="U4" t="s">
        <v>8</v>
      </c>
    </row>
    <row r="5" spans="1:23" x14ac:dyDescent="0.4">
      <c r="A5" s="6"/>
      <c r="B5" s="6"/>
      <c r="C5" s="6"/>
      <c r="D5" s="6"/>
      <c r="E5" s="6"/>
      <c r="F5" s="6"/>
      <c r="G5" s="6"/>
      <c r="H5" s="6"/>
      <c r="I5" s="6"/>
      <c r="K5" s="3" t="s">
        <v>5</v>
      </c>
      <c r="P5" s="3" t="s">
        <v>84</v>
      </c>
      <c r="U5" s="3" t="s">
        <v>14</v>
      </c>
      <c r="W5" s="3" t="s">
        <v>80</v>
      </c>
    </row>
    <row r="6" spans="1:23" x14ac:dyDescent="0.4">
      <c r="A6" t="s">
        <v>61</v>
      </c>
      <c r="B6" t="s">
        <v>3</v>
      </c>
      <c r="D6" t="s">
        <v>62</v>
      </c>
      <c r="E6" s="6"/>
      <c r="F6" s="6"/>
      <c r="G6" s="6"/>
      <c r="H6" s="6"/>
      <c r="I6" s="6"/>
      <c r="K6" s="1">
        <v>0.2</v>
      </c>
      <c r="L6" s="36">
        <v>1.2</v>
      </c>
      <c r="M6" s="1">
        <v>0</v>
      </c>
      <c r="N6" s="1">
        <v>0</v>
      </c>
      <c r="P6" s="7">
        <v>0</v>
      </c>
      <c r="Q6" s="37">
        <v>0</v>
      </c>
      <c r="R6" s="7">
        <v>1</v>
      </c>
      <c r="S6" s="7">
        <v>0</v>
      </c>
      <c r="U6" s="1">
        <v>0</v>
      </c>
      <c r="W6" s="30" cm="1">
        <f t="array" ref="W6:W9">TRANSPOSE(F24:I24)-MMULT(K6:N9,TRANSPOSE(K24:N24))-U6:U9</f>
        <v>2.0000000233721948E-7</v>
      </c>
    </row>
    <row r="7" spans="1:23" x14ac:dyDescent="0.4">
      <c r="B7" t="s">
        <v>4</v>
      </c>
      <c r="D7" t="s">
        <v>63</v>
      </c>
      <c r="E7" s="6"/>
      <c r="F7" s="6"/>
      <c r="G7" s="6"/>
      <c r="H7" s="6"/>
      <c r="I7" s="6"/>
      <c r="K7" s="38">
        <v>0</v>
      </c>
      <c r="L7" s="39">
        <v>0</v>
      </c>
      <c r="M7" s="38">
        <v>0</v>
      </c>
      <c r="N7" s="38">
        <v>0</v>
      </c>
      <c r="P7" s="40">
        <v>0</v>
      </c>
      <c r="Q7" s="41">
        <v>0</v>
      </c>
      <c r="R7" s="40">
        <v>0</v>
      </c>
      <c r="S7" s="40">
        <v>1</v>
      </c>
      <c r="U7" s="38">
        <v>10</v>
      </c>
      <c r="W7" s="31">
        <v>0</v>
      </c>
    </row>
    <row r="8" spans="1:23" x14ac:dyDescent="0.4">
      <c r="A8" t="s">
        <v>64</v>
      </c>
      <c r="B8" t="s">
        <v>3</v>
      </c>
      <c r="D8" t="s">
        <v>62</v>
      </c>
      <c r="E8" s="6"/>
      <c r="F8" s="6"/>
      <c r="G8" s="6"/>
      <c r="H8" s="6"/>
      <c r="I8" s="6"/>
      <c r="K8" s="1">
        <v>0</v>
      </c>
      <c r="L8" s="36">
        <v>0</v>
      </c>
      <c r="M8" s="1">
        <v>0.3</v>
      </c>
      <c r="N8" s="1">
        <v>1.4</v>
      </c>
      <c r="P8" s="1">
        <v>1</v>
      </c>
      <c r="Q8" s="36">
        <v>0</v>
      </c>
      <c r="R8" s="7">
        <v>0</v>
      </c>
      <c r="S8" s="7">
        <v>0</v>
      </c>
      <c r="U8" s="1">
        <v>0</v>
      </c>
      <c r="W8" s="31">
        <v>-3.9999999934536845E-7</v>
      </c>
    </row>
    <row r="9" spans="1:23" x14ac:dyDescent="0.4">
      <c r="B9" t="s">
        <v>4</v>
      </c>
      <c r="D9" t="s">
        <v>63</v>
      </c>
      <c r="E9" s="6"/>
      <c r="F9" s="6"/>
      <c r="G9" s="6"/>
      <c r="H9" s="6"/>
      <c r="I9" s="6"/>
      <c r="K9" s="1">
        <v>0</v>
      </c>
      <c r="L9" s="36">
        <v>0</v>
      </c>
      <c r="M9" s="1">
        <v>0</v>
      </c>
      <c r="N9" s="1">
        <v>0</v>
      </c>
      <c r="P9" s="1">
        <v>0</v>
      </c>
      <c r="Q9" s="36">
        <v>1</v>
      </c>
      <c r="R9" s="7">
        <v>0</v>
      </c>
      <c r="S9" s="7">
        <v>0</v>
      </c>
      <c r="U9" s="1">
        <v>5</v>
      </c>
      <c r="W9" s="32">
        <v>0</v>
      </c>
    </row>
    <row r="10" spans="1:23" x14ac:dyDescent="0.4">
      <c r="F10" s="3" t="s">
        <v>6</v>
      </c>
      <c r="W10" s="3" t="s">
        <v>78</v>
      </c>
    </row>
    <row r="11" spans="1:23" x14ac:dyDescent="0.4">
      <c r="A11" t="s">
        <v>61</v>
      </c>
      <c r="C11" t="s">
        <v>7</v>
      </c>
      <c r="D11" t="s">
        <v>65</v>
      </c>
      <c r="F11" s="25">
        <v>0.6</v>
      </c>
      <c r="G11" s="35">
        <v>0</v>
      </c>
      <c r="H11" s="25">
        <v>0.2</v>
      </c>
      <c r="I11" s="25">
        <v>0</v>
      </c>
      <c r="W11" s="33" cm="1">
        <f t="array" ref="W11:W14">TRANSPOSE(K24:N24)-MMULT(F11:I14,TRANSPOSE(F24:I24))</f>
        <v>-4.0000000112172529E-7</v>
      </c>
    </row>
    <row r="12" spans="1:23" x14ac:dyDescent="0.4">
      <c r="C12" t="s">
        <v>9</v>
      </c>
      <c r="D12" t="s">
        <v>66</v>
      </c>
      <c r="F12" s="42">
        <v>0</v>
      </c>
      <c r="G12" s="43">
        <v>0.9</v>
      </c>
      <c r="H12" s="42">
        <v>0</v>
      </c>
      <c r="I12" s="42">
        <v>0</v>
      </c>
      <c r="W12" s="31">
        <v>0</v>
      </c>
    </row>
    <row r="13" spans="1:23" x14ac:dyDescent="0.4">
      <c r="A13" t="s">
        <v>64</v>
      </c>
      <c r="C13" t="s">
        <v>7</v>
      </c>
      <c r="D13" t="s">
        <v>65</v>
      </c>
      <c r="F13" s="25">
        <v>0.4</v>
      </c>
      <c r="G13" s="35">
        <v>0</v>
      </c>
      <c r="H13" s="25">
        <v>0.8</v>
      </c>
      <c r="I13" s="25">
        <v>0</v>
      </c>
      <c r="W13" s="31">
        <v>3.9999999934536845E-7</v>
      </c>
    </row>
    <row r="14" spans="1:23" x14ac:dyDescent="0.4">
      <c r="C14" t="s">
        <v>9</v>
      </c>
      <c r="D14" t="s">
        <v>66</v>
      </c>
      <c r="F14" s="25">
        <v>0</v>
      </c>
      <c r="G14" s="35">
        <v>0.1</v>
      </c>
      <c r="H14" s="25">
        <v>0</v>
      </c>
      <c r="I14" s="25">
        <v>1</v>
      </c>
      <c r="W14" s="32">
        <v>0</v>
      </c>
    </row>
    <row r="15" spans="1:23" x14ac:dyDescent="0.4">
      <c r="F15" s="3" t="s">
        <v>73</v>
      </c>
      <c r="P15" s="3" t="s">
        <v>74</v>
      </c>
      <c r="W15" s="3" t="s">
        <v>77</v>
      </c>
    </row>
    <row r="16" spans="1:23" x14ac:dyDescent="0.4">
      <c r="A16" t="s">
        <v>61</v>
      </c>
      <c r="C16" t="s">
        <v>67</v>
      </c>
      <c r="D16" t="s">
        <v>70</v>
      </c>
      <c r="F16" s="28" cm="1">
        <f t="array" ref="F16:I19">F11:I14*TRANSPOSE(P6:S9)+_xlfn.MUNIT(4)</f>
        <v>1</v>
      </c>
      <c r="G16" s="45">
        <v>0</v>
      </c>
      <c r="H16" s="28">
        <v>0.2</v>
      </c>
      <c r="I16" s="28">
        <v>0</v>
      </c>
      <c r="P16" s="1">
        <v>1</v>
      </c>
      <c r="Q16" s="36">
        <v>0</v>
      </c>
      <c r="R16" s="1">
        <v>1.2</v>
      </c>
      <c r="S16" s="1">
        <v>0</v>
      </c>
      <c r="W16" s="30" cm="1">
        <f t="array" ref="W16:W19">TRANSPOSE(P24:S24)-MMULT(F16:I19,TRANSPOSE(F24:I24))</f>
        <v>-4.0000000112172529E-7</v>
      </c>
    </row>
    <row r="17" spans="1:23" x14ac:dyDescent="0.4">
      <c r="C17" t="s">
        <v>68</v>
      </c>
      <c r="D17" t="s">
        <v>69</v>
      </c>
      <c r="F17" s="44">
        <v>0</v>
      </c>
      <c r="G17" s="46">
        <v>1</v>
      </c>
      <c r="H17" s="44">
        <v>0</v>
      </c>
      <c r="I17" s="44">
        <v>0</v>
      </c>
      <c r="P17" s="38">
        <v>0</v>
      </c>
      <c r="Q17" s="39">
        <v>0.5</v>
      </c>
      <c r="R17" s="38">
        <v>0</v>
      </c>
      <c r="S17" s="38">
        <v>1</v>
      </c>
      <c r="W17" s="31">
        <v>0</v>
      </c>
    </row>
    <row r="18" spans="1:23" x14ac:dyDescent="0.4">
      <c r="A18" t="s">
        <v>64</v>
      </c>
      <c r="C18" t="s">
        <v>67</v>
      </c>
      <c r="D18" t="s">
        <v>70</v>
      </c>
      <c r="F18" s="7">
        <v>0.4</v>
      </c>
      <c r="G18" s="37">
        <v>0</v>
      </c>
      <c r="H18" s="7">
        <v>1</v>
      </c>
      <c r="I18" s="7">
        <v>0</v>
      </c>
      <c r="P18" s="1">
        <v>0.8</v>
      </c>
      <c r="Q18" s="36">
        <v>0</v>
      </c>
      <c r="R18" s="1">
        <v>0.8</v>
      </c>
      <c r="S18" s="1">
        <v>0</v>
      </c>
      <c r="W18" s="31">
        <v>0</v>
      </c>
    </row>
    <row r="19" spans="1:23" x14ac:dyDescent="0.4">
      <c r="C19" t="s">
        <v>68</v>
      </c>
      <c r="D19" t="s">
        <v>69</v>
      </c>
      <c r="F19" s="7">
        <v>0</v>
      </c>
      <c r="G19" s="37">
        <v>0.1</v>
      </c>
      <c r="H19" s="7">
        <v>0</v>
      </c>
      <c r="I19" s="7">
        <v>1</v>
      </c>
      <c r="P19" s="1">
        <v>0</v>
      </c>
      <c r="Q19" s="36">
        <v>0.7</v>
      </c>
      <c r="R19" s="1">
        <v>0</v>
      </c>
      <c r="S19" s="1">
        <v>0.9</v>
      </c>
      <c r="W19" s="32">
        <v>0</v>
      </c>
    </row>
    <row r="20" spans="1:23" x14ac:dyDescent="0.4">
      <c r="K20" s="5" t="s">
        <v>15</v>
      </c>
      <c r="U20" s="3" t="s">
        <v>76</v>
      </c>
    </row>
    <row r="21" spans="1:23" x14ac:dyDescent="0.4">
      <c r="D21" t="s">
        <v>31</v>
      </c>
      <c r="K21" s="1">
        <v>1</v>
      </c>
      <c r="L21" s="36">
        <v>0.5</v>
      </c>
      <c r="M21" s="1">
        <v>1.5</v>
      </c>
      <c r="N21" s="1">
        <v>0.7</v>
      </c>
      <c r="U21" s="26">
        <f>SUM(_xlfn.ANCHORARRAY(K27),_xlfn.ANCHORARRAY(F45))</f>
        <v>130.19349332000002</v>
      </c>
    </row>
    <row r="22" spans="1:23" x14ac:dyDescent="0.4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3" x14ac:dyDescent="0.4">
      <c r="F23" s="3" t="s">
        <v>71</v>
      </c>
      <c r="I23" s="3"/>
      <c r="K23" s="3" t="s">
        <v>72</v>
      </c>
      <c r="P23" s="3" t="s">
        <v>75</v>
      </c>
    </row>
    <row r="24" spans="1:23" x14ac:dyDescent="0.4">
      <c r="F24" s="27">
        <v>12.867470000000001</v>
      </c>
      <c r="G24" s="47">
        <v>10</v>
      </c>
      <c r="H24" s="27">
        <v>13.084337</v>
      </c>
      <c r="I24" s="27">
        <v>5</v>
      </c>
      <c r="K24" s="27">
        <v>10.337349</v>
      </c>
      <c r="L24" s="47">
        <v>9</v>
      </c>
      <c r="M24" s="27">
        <v>15.614458000000001</v>
      </c>
      <c r="N24" s="27">
        <v>6</v>
      </c>
      <c r="P24" s="27">
        <v>15.484337</v>
      </c>
      <c r="Q24" s="47">
        <v>10</v>
      </c>
      <c r="R24" s="27">
        <v>18.231324999999998</v>
      </c>
      <c r="S24" s="27">
        <v>6</v>
      </c>
    </row>
    <row r="26" spans="1:23" x14ac:dyDescent="0.4">
      <c r="K26" s="34" t="s">
        <v>79</v>
      </c>
    </row>
    <row r="27" spans="1:23" x14ac:dyDescent="0.4">
      <c r="K27" s="29" cm="1">
        <f t="array" ref="K27:N27">MMULT(K24:N24,_xlfn.MUNIT(4)*K21:N21)</f>
        <v>10.337349</v>
      </c>
      <c r="L27" s="48">
        <v>4.5</v>
      </c>
      <c r="M27" s="29">
        <v>23.421687000000002</v>
      </c>
      <c r="N27" s="29">
        <v>4.1999999999999993</v>
      </c>
    </row>
    <row r="29" spans="1:23" x14ac:dyDescent="0.4">
      <c r="K29" s="3" t="s">
        <v>83</v>
      </c>
    </row>
    <row r="30" spans="1:23" x14ac:dyDescent="0.4">
      <c r="A30" t="s">
        <v>61</v>
      </c>
      <c r="B30" t="s">
        <v>3</v>
      </c>
      <c r="D30" t="s">
        <v>62</v>
      </c>
      <c r="K30" s="29" cm="1">
        <f t="array" ref="K30:N33">MMULT(K6:N9,K24:N24*_xlfn.MUNIT(4))</f>
        <v>2.0674698</v>
      </c>
      <c r="L30" s="48">
        <v>10.799999999999999</v>
      </c>
      <c r="M30" s="29">
        <v>0</v>
      </c>
      <c r="N30" s="29">
        <v>0</v>
      </c>
    </row>
    <row r="31" spans="1:23" x14ac:dyDescent="0.4">
      <c r="B31" t="s">
        <v>4</v>
      </c>
      <c r="D31" t="s">
        <v>63</v>
      </c>
      <c r="K31" s="49">
        <v>0</v>
      </c>
      <c r="L31" s="50">
        <v>0</v>
      </c>
      <c r="M31" s="49">
        <v>0</v>
      </c>
      <c r="N31" s="49">
        <v>0</v>
      </c>
    </row>
    <row r="32" spans="1:23" x14ac:dyDescent="0.4">
      <c r="A32" t="s">
        <v>64</v>
      </c>
      <c r="B32" t="s">
        <v>3</v>
      </c>
      <c r="D32" t="s">
        <v>62</v>
      </c>
      <c r="K32" s="29">
        <v>0</v>
      </c>
      <c r="L32" s="48">
        <v>0</v>
      </c>
      <c r="M32" s="29">
        <v>4.6843374000000004</v>
      </c>
      <c r="N32" s="29">
        <v>8.3999999999999986</v>
      </c>
    </row>
    <row r="33" spans="1:14" x14ac:dyDescent="0.4">
      <c r="B33" t="s">
        <v>4</v>
      </c>
      <c r="D33" t="s">
        <v>63</v>
      </c>
      <c r="K33" s="29">
        <v>0</v>
      </c>
      <c r="L33" s="48">
        <v>0</v>
      </c>
      <c r="M33" s="29">
        <v>0</v>
      </c>
      <c r="N33" s="29">
        <v>0</v>
      </c>
    </row>
    <row r="34" spans="1:14" x14ac:dyDescent="0.4">
      <c r="F34" s="3" t="s">
        <v>81</v>
      </c>
    </row>
    <row r="35" spans="1:14" x14ac:dyDescent="0.4">
      <c r="A35" t="s">
        <v>61</v>
      </c>
      <c r="C35" t="s">
        <v>7</v>
      </c>
      <c r="D35" t="s">
        <v>65</v>
      </c>
      <c r="F35" s="8" cm="1">
        <f t="array" ref="F35:I38">MMULT(F11:I14,F24:I24*_xlfn.MUNIT(4))</f>
        <v>7.7204820000000005</v>
      </c>
      <c r="G35" s="8">
        <v>0</v>
      </c>
      <c r="H35" s="8">
        <v>2.6168674000000003</v>
      </c>
      <c r="I35" s="8">
        <v>0</v>
      </c>
    </row>
    <row r="36" spans="1:14" x14ac:dyDescent="0.4">
      <c r="C36" t="s">
        <v>9</v>
      </c>
      <c r="D36" t="s">
        <v>66</v>
      </c>
      <c r="F36" s="8">
        <v>0</v>
      </c>
      <c r="G36" s="8">
        <v>9</v>
      </c>
      <c r="H36" s="8">
        <v>0</v>
      </c>
      <c r="I36" s="8">
        <v>0</v>
      </c>
    </row>
    <row r="37" spans="1:14" x14ac:dyDescent="0.4">
      <c r="A37" t="s">
        <v>64</v>
      </c>
      <c r="C37" t="s">
        <v>7</v>
      </c>
      <c r="D37" t="s">
        <v>65</v>
      </c>
      <c r="F37" s="8">
        <v>5.1469880000000003</v>
      </c>
      <c r="G37" s="8">
        <v>0</v>
      </c>
      <c r="H37" s="8">
        <v>10.467469600000001</v>
      </c>
      <c r="I37" s="8">
        <v>0</v>
      </c>
    </row>
    <row r="38" spans="1:14" x14ac:dyDescent="0.4">
      <c r="C38" t="s">
        <v>9</v>
      </c>
      <c r="D38" t="s">
        <v>66</v>
      </c>
      <c r="F38" s="8">
        <v>0</v>
      </c>
      <c r="G38" s="8">
        <v>1</v>
      </c>
      <c r="H38" s="8">
        <v>0</v>
      </c>
      <c r="I38" s="8">
        <v>5</v>
      </c>
    </row>
    <row r="39" spans="1:14" x14ac:dyDescent="0.4">
      <c r="F39" s="3" t="s">
        <v>82</v>
      </c>
    </row>
    <row r="40" spans="1:14" x14ac:dyDescent="0.4">
      <c r="A40" t="s">
        <v>61</v>
      </c>
      <c r="C40" t="s">
        <v>67</v>
      </c>
      <c r="D40" t="s">
        <v>70</v>
      </c>
      <c r="F40" s="8" cm="1">
        <f t="array" ref="F40:I43">MMULT(F16:I19,F24:I24*_xlfn.MUNIT(4))</f>
        <v>12.867470000000001</v>
      </c>
      <c r="G40" s="8">
        <v>0</v>
      </c>
      <c r="H40" s="8">
        <v>2.6168674000000003</v>
      </c>
      <c r="I40" s="8">
        <v>0</v>
      </c>
    </row>
    <row r="41" spans="1:14" x14ac:dyDescent="0.4">
      <c r="C41" t="s">
        <v>68</v>
      </c>
      <c r="D41" t="s">
        <v>69</v>
      </c>
      <c r="F41" s="8">
        <v>0</v>
      </c>
      <c r="G41" s="8">
        <v>10</v>
      </c>
      <c r="H41" s="8">
        <v>0</v>
      </c>
      <c r="I41" s="8">
        <v>0</v>
      </c>
    </row>
    <row r="42" spans="1:14" x14ac:dyDescent="0.4">
      <c r="A42" t="s">
        <v>64</v>
      </c>
      <c r="C42" t="s">
        <v>67</v>
      </c>
      <c r="D42" t="s">
        <v>70</v>
      </c>
      <c r="F42" s="8">
        <v>5.1469880000000003</v>
      </c>
      <c r="G42" s="8">
        <v>0</v>
      </c>
      <c r="H42" s="8">
        <v>13.084337</v>
      </c>
      <c r="I42" s="8">
        <v>0</v>
      </c>
    </row>
    <row r="43" spans="1:14" x14ac:dyDescent="0.4">
      <c r="C43" t="s">
        <v>68</v>
      </c>
      <c r="D43" t="s">
        <v>69</v>
      </c>
      <c r="F43" s="8">
        <v>0</v>
      </c>
      <c r="G43" s="8">
        <v>1</v>
      </c>
      <c r="H43" s="8">
        <v>0</v>
      </c>
      <c r="I43" s="8">
        <v>5</v>
      </c>
    </row>
    <row r="44" spans="1:14" x14ac:dyDescent="0.4">
      <c r="F44" s="3" t="s">
        <v>85</v>
      </c>
    </row>
    <row r="45" spans="1:14" x14ac:dyDescent="0.4">
      <c r="A45" t="s">
        <v>61</v>
      </c>
      <c r="C45" t="s">
        <v>67</v>
      </c>
      <c r="D45" t="s">
        <v>70</v>
      </c>
      <c r="F45" s="8" cm="1">
        <f t="array" ref="F45:I48">MMULT(P16:S19,F40:I43)</f>
        <v>19.043855600000001</v>
      </c>
      <c r="G45" s="24">
        <v>0</v>
      </c>
      <c r="H45" s="24">
        <v>18.318071799999998</v>
      </c>
      <c r="I45" s="24">
        <v>0</v>
      </c>
    </row>
    <row r="46" spans="1:14" x14ac:dyDescent="0.4">
      <c r="C46" t="s">
        <v>68</v>
      </c>
      <c r="D46" t="s">
        <v>69</v>
      </c>
      <c r="F46" s="24">
        <v>0</v>
      </c>
      <c r="G46" s="24">
        <v>6</v>
      </c>
      <c r="H46" s="24">
        <v>0</v>
      </c>
      <c r="I46" s="24">
        <v>5</v>
      </c>
    </row>
    <row r="47" spans="1:14" x14ac:dyDescent="0.4">
      <c r="A47" t="s">
        <v>64</v>
      </c>
      <c r="C47" t="s">
        <v>67</v>
      </c>
      <c r="D47" t="s">
        <v>70</v>
      </c>
      <c r="F47" s="24">
        <v>14.411566400000002</v>
      </c>
      <c r="G47" s="24">
        <v>0</v>
      </c>
      <c r="H47" s="24">
        <v>12.560963520000001</v>
      </c>
      <c r="I47" s="24">
        <v>0</v>
      </c>
    </row>
    <row r="48" spans="1:14" x14ac:dyDescent="0.4">
      <c r="C48" t="s">
        <v>68</v>
      </c>
      <c r="D48" t="s">
        <v>69</v>
      </c>
      <c r="F48" s="24">
        <v>0</v>
      </c>
      <c r="G48" s="24">
        <v>7.9</v>
      </c>
      <c r="H48" s="24">
        <v>0</v>
      </c>
      <c r="I48" s="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2024-04-03T12:11:20Z</dcterms:modified>
</cp:coreProperties>
</file>