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epositories\pyesm\default\rcot_cap\"/>
    </mc:Choice>
  </mc:AlternateContent>
  <xr:revisionPtr revIDLastSave="0" documentId="13_ncr:1_{ACED47B0-6779-48C8-8D77-37BB608B125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oglio2" sheetId="2" r:id="rId1"/>
  </sheets>
  <definedNames>
    <definedName name="OpenSolver_ChosenSolver" localSheetId="0" hidden="1">Gurobi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Foglio2!$F$24:$H$28,Foglio2!$N$24:$P$28,Foglio2!$J$24:$L$28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Foglio2!$Z$10:$AD$12</definedName>
    <definedName name="solver_lhs2" localSheetId="0" hidden="1">Foglio2!$F$24:$H$28</definedName>
    <definedName name="solver_lhs3" localSheetId="0" hidden="1">Foglio2!$J$24:$L$28</definedName>
    <definedName name="solver_lhs4" localSheetId="0" hidden="1">Foglio2!$J$32:$L$36</definedName>
    <definedName name="solver_lhs5" localSheetId="0" hidden="1">Foglio2!$Z$7:$AD$8</definedName>
    <definedName name="solver_lhs6" localSheetId="0" hidden="1">Foglio2!$J$24:$L$28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"""""""""""""""""""""""""""""""""""""""""""""""""""""""""""""""0,075"""""""""""""""""""""""""""""""""""""""""""""""""""""""""""""""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Foglio2!$T$14</definedName>
    <definedName name="solver_pre" localSheetId="0" hidden="1">"""""""""""""""""""""""""""""""""""""""""""""""""""""""""""""""0,000001"""""""""""""""""""""""""""""""""""""""""""""""""""""""""""""""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el6" localSheetId="0" hidden="1">3</definedName>
    <definedName name="solver_rhs1" localSheetId="0" hidden="1">0</definedName>
    <definedName name="solver_rhs2" localSheetId="0" hidden="1">0</definedName>
    <definedName name="solver_rhs3" localSheetId="0" hidden="1">Foglio2!$J$39:$L$43</definedName>
    <definedName name="solver_rhs4" localSheetId="0" hidden="1">Foglio2!$J$24:$L$28</definedName>
    <definedName name="solver_rhs5" localSheetId="0" hidden="1">0</definedName>
    <definedName name="solver_rhs6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4" i="2" l="1" a="1"/>
  <c r="S26" i="2" s="1"/>
  <c r="R33" i="2" a="1"/>
  <c r="R33" i="2" s="1"/>
  <c r="R34" i="2" a="1"/>
  <c r="R34" i="2" s="1"/>
  <c r="R35" i="2" a="1"/>
  <c r="R35" i="2" s="1"/>
  <c r="R36" i="2" a="1"/>
  <c r="R36" i="2" s="1"/>
  <c r="R32" i="2" a="1"/>
  <c r="R32" i="2" s="1"/>
  <c r="J32" i="2" a="1"/>
  <c r="J39" i="2" a="1"/>
  <c r="R26" i="2" l="1"/>
  <c r="T25" i="2"/>
  <c r="S25" i="2"/>
  <c r="R25" i="2"/>
  <c r="T24" i="2"/>
  <c r="S24" i="2"/>
  <c r="R24" i="2"/>
  <c r="T26" i="2"/>
  <c r="T28" i="2"/>
  <c r="S28" i="2"/>
  <c r="R28" i="2"/>
  <c r="T27" i="2"/>
  <c r="S27" i="2"/>
  <c r="R27" i="2"/>
  <c r="N32" i="2" l="1" a="1"/>
  <c r="N33" i="2" s="1"/>
  <c r="Z10" i="2" a="1"/>
  <c r="Z10" i="2" s="1"/>
  <c r="T7" i="2" a="1"/>
  <c r="T7" i="2" s="1"/>
  <c r="J40" i="2" l="1"/>
  <c r="J33" i="2"/>
  <c r="P32" i="2"/>
  <c r="O35" i="2"/>
  <c r="P36" i="2"/>
  <c r="O36" i="2"/>
  <c r="N36" i="2"/>
  <c r="P35" i="2"/>
  <c r="N35" i="2"/>
  <c r="P34" i="2"/>
  <c r="O34" i="2"/>
  <c r="N34" i="2"/>
  <c r="P33" i="2"/>
  <c r="O32" i="2"/>
  <c r="N32" i="2"/>
  <c r="O33" i="2"/>
  <c r="W8" i="2"/>
  <c r="T8" i="2"/>
  <c r="X8" i="2"/>
  <c r="V8" i="2"/>
  <c r="U8" i="2"/>
  <c r="X7" i="2"/>
  <c r="W7" i="2"/>
  <c r="V7" i="2"/>
  <c r="U7" i="2"/>
  <c r="K41" i="2" l="1"/>
  <c r="K34" i="2"/>
  <c r="K40" i="2"/>
  <c r="K33" i="2"/>
  <c r="K42" i="2"/>
  <c r="K35" i="2"/>
  <c r="K39" i="2"/>
  <c r="K32" i="2"/>
  <c r="L34" i="2"/>
  <c r="L41" i="2"/>
  <c r="K36" i="2"/>
  <c r="K43" i="2"/>
  <c r="L39" i="2"/>
  <c r="L32" i="2"/>
  <c r="J32" i="2"/>
  <c r="J39" i="2"/>
  <c r="J41" i="2"/>
  <c r="J34" i="2"/>
  <c r="J42" i="2"/>
  <c r="J35" i="2"/>
  <c r="J43" i="2"/>
  <c r="J36" i="2"/>
  <c r="L33" i="2"/>
  <c r="L40" i="2"/>
  <c r="L42" i="2"/>
  <c r="L35" i="2"/>
  <c r="L43" i="2"/>
  <c r="L36" i="2"/>
  <c r="T14" i="2"/>
  <c r="Z7" i="2" l="1" a="1"/>
  <c r="Z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<sst xmlns="http://schemas.openxmlformats.org/spreadsheetml/2006/main" count="113" uniqueCount="61">
  <si>
    <t>time</t>
  </si>
  <si>
    <t>flows</t>
  </si>
  <si>
    <t>techs</t>
  </si>
  <si>
    <t>name</t>
  </si>
  <si>
    <t>unit</t>
  </si>
  <si>
    <t>TWh</t>
  </si>
  <si>
    <t>Mpass*km</t>
  </si>
  <si>
    <t>f.1</t>
  </si>
  <si>
    <t>f.2</t>
  </si>
  <si>
    <t>u</t>
  </si>
  <si>
    <t>d</t>
  </si>
  <si>
    <t>t.1</t>
  </si>
  <si>
    <t>Electricity</t>
  </si>
  <si>
    <t>Electricity from Fossil</t>
  </si>
  <si>
    <t>Electricity from non-Fossil</t>
  </si>
  <si>
    <t>Final demand</t>
  </si>
  <si>
    <t>Investment costs</t>
  </si>
  <si>
    <t>O&amp;M costs</t>
  </si>
  <si>
    <t>t.2</t>
  </si>
  <si>
    <t>CO2 emissions</t>
  </si>
  <si>
    <t>Fossil power plants</t>
  </si>
  <si>
    <t>Renewable power plants</t>
  </si>
  <si>
    <t>M€</t>
  </si>
  <si>
    <t>Mton</t>
  </si>
  <si>
    <t>y.1</t>
  </si>
  <si>
    <t>y.2</t>
  </si>
  <si>
    <t>y.3</t>
  </si>
  <si>
    <t>y.4</t>
  </si>
  <si>
    <t>y.5</t>
  </si>
  <si>
    <t>Load factors</t>
  </si>
  <si>
    <t>%</t>
  </si>
  <si>
    <t>Q</t>
  </si>
  <si>
    <t>Q_agg</t>
  </si>
  <si>
    <t>Iff</t>
  </si>
  <si>
    <t>X</t>
  </si>
  <si>
    <t>t.3</t>
  </si>
  <si>
    <t>Transport</t>
  </si>
  <si>
    <t>Transport service</t>
  </si>
  <si>
    <t>Cap_new</t>
  </si>
  <si>
    <t>Cap_op</t>
  </si>
  <si>
    <t>Xmin</t>
  </si>
  <si>
    <t>Xmax</t>
  </si>
  <si>
    <t>Min(i_1y * C_op * i_t1)</t>
  </si>
  <si>
    <t>ci</t>
  </si>
  <si>
    <t>co</t>
  </si>
  <si>
    <t>et</t>
  </si>
  <si>
    <t>Q_agg - u*X' - Y == 0</t>
  </si>
  <si>
    <t>X' - d*Q' == 0</t>
  </si>
  <si>
    <t>Initial capacity</t>
  </si>
  <si>
    <t>TW</t>
  </si>
  <si>
    <t>f.1a</t>
  </si>
  <si>
    <t>f.1b</t>
  </si>
  <si>
    <t>f2</t>
  </si>
  <si>
    <t>C_inv</t>
  </si>
  <si>
    <t>C_om</t>
  </si>
  <si>
    <t>Obj</t>
  </si>
  <si>
    <t>min</t>
  </si>
  <si>
    <t>max</t>
  </si>
  <si>
    <t>Y</t>
  </si>
  <si>
    <t>c_start</t>
  </si>
  <si>
    <t>Tyy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</si>
</sst>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textRotation="90" wrapText="1"/>
    </xf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4" fontId="0" fillId="0" borderId="2" xfId="0" applyNumberFormat="1" applyBorder="1"/>
    <xf numFmtId="0" fontId="0" fillId="0" borderId="0" xfId="0" applyFill="1"/>
    <xf numFmtId="0" fontId="3" fillId="0" borderId="0" xfId="0" applyFont="1"/>
    <xf numFmtId="0" fontId="3" fillId="3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8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3" fillId="0" borderId="0" xfId="0" applyFont="1" applyFill="1"/>
    <xf numFmtId="0" fontId="3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4AB8-4797-4F82-A05D-BD00A3481ACB}">
  <dimension ref="A1:AH50"/>
  <sheetViews>
    <sheetView tabSelected="1" zoomScaleNormal="100" workbookViewId="0">
      <pane xSplit="5" ySplit="6" topLeftCell="F19" activePane="bottomRight" state="frozen"/>
      <selection pane="topRight" activeCell="F1" sqref="F1"/>
      <selection pane="bottomLeft" activeCell="A7" sqref="A7"/>
      <selection pane="bottomRight" activeCell="Y30" sqref="Y30"/>
    </sheetView>
  </sheetViews>
  <sheetFormatPr defaultRowHeight="15" x14ac:dyDescent="0.25"/>
  <cols>
    <col min="4" max="4" width="23.42578125" bestFit="1" customWidth="1"/>
    <col min="5" max="5" width="10.28515625" bestFit="1" customWidth="1"/>
    <col min="6" max="8" width="6.42578125" customWidth="1"/>
    <col min="9" max="9" width="4.7109375" customWidth="1"/>
    <col min="10" max="12" width="6.85546875" customWidth="1"/>
    <col min="13" max="13" width="4.7109375" customWidth="1"/>
    <col min="14" max="16" width="7.42578125" customWidth="1"/>
    <col min="17" max="18" width="6.28515625" customWidth="1"/>
    <col min="19" max="19" width="4.85546875" customWidth="1"/>
    <col min="20" max="30" width="7.42578125" customWidth="1"/>
    <col min="31" max="32" width="4.85546875" customWidth="1"/>
    <col min="33" max="33" width="5.28515625" customWidth="1"/>
    <col min="34" max="36" width="7.140625" customWidth="1"/>
    <col min="37" max="41" width="5.28515625" customWidth="1"/>
  </cols>
  <sheetData>
    <row r="1" spans="1:34" x14ac:dyDescent="0.25">
      <c r="A1" t="s">
        <v>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34" x14ac:dyDescent="0.25">
      <c r="B2" t="s">
        <v>1</v>
      </c>
      <c r="F2" t="s">
        <v>50</v>
      </c>
      <c r="G2" t="s">
        <v>51</v>
      </c>
      <c r="H2" t="s">
        <v>52</v>
      </c>
    </row>
    <row r="3" spans="1:34" x14ac:dyDescent="0.25">
      <c r="C3" t="s">
        <v>2</v>
      </c>
      <c r="J3" t="s">
        <v>11</v>
      </c>
      <c r="K3" t="s">
        <v>18</v>
      </c>
      <c r="L3" t="s">
        <v>35</v>
      </c>
    </row>
    <row r="4" spans="1:34" x14ac:dyDescent="0.25">
      <c r="D4" t="s">
        <v>3</v>
      </c>
    </row>
    <row r="5" spans="1:34" ht="95.25" customHeight="1" x14ac:dyDescent="0.25">
      <c r="E5" t="s">
        <v>4</v>
      </c>
      <c r="F5" s="1" t="s">
        <v>13</v>
      </c>
      <c r="G5" s="1" t="s">
        <v>14</v>
      </c>
      <c r="H5" s="1" t="s">
        <v>37</v>
      </c>
      <c r="J5" s="1" t="s">
        <v>20</v>
      </c>
      <c r="K5" s="1" t="s">
        <v>21</v>
      </c>
      <c r="L5" s="1" t="s">
        <v>36</v>
      </c>
      <c r="N5" s="1" t="s">
        <v>15</v>
      </c>
      <c r="AF5" s="26" t="s">
        <v>33</v>
      </c>
    </row>
    <row r="6" spans="1:34" x14ac:dyDescent="0.25">
      <c r="J6" s="15" t="s">
        <v>9</v>
      </c>
      <c r="N6" s="15" t="s">
        <v>58</v>
      </c>
      <c r="T6" s="15" t="s">
        <v>32</v>
      </c>
      <c r="Z6" s="15" t="s">
        <v>46</v>
      </c>
      <c r="AF6" t="s">
        <v>50</v>
      </c>
      <c r="AG6" t="s">
        <v>51</v>
      </c>
      <c r="AH6" t="s">
        <v>52</v>
      </c>
    </row>
    <row r="7" spans="1:34" x14ac:dyDescent="0.2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 s="14">
        <f t="array" ref="T7:X8">MMULT(AF7:AH8,TRANSPOSE(F24:H28))</f>
        <v>108.57763300759967</v>
      </c>
      <c r="U7" s="14">
        <v>130.29315960911961</v>
      </c>
      <c r="V7" s="14">
        <v>156.35179153094353</v>
      </c>
      <c r="W7" s="14">
        <v>187.83930510314454</v>
      </c>
      <c r="X7" s="14">
        <v>224.75570032572784</v>
      </c>
      <c r="Z7" s="13" cm="1">
        <f t="array" ref="Z7:AD8">T7:X8-MMULT(J7:L8,TRANSPOSE(J24:L28))-N7:R8</f>
        <v>-6.9633188104489818E-13</v>
      </c>
      <c r="AA7" s="6">
        <v>-8.3844042819691822E-13</v>
      </c>
      <c r="AB7" s="6">
        <v>-1.0231815394945443E-12</v>
      </c>
      <c r="AC7" s="6">
        <v>-3.865352482534945E-12</v>
      </c>
      <c r="AD7" s="7">
        <v>-4.6611603465862572E-12</v>
      </c>
      <c r="AF7" s="2">
        <v>1</v>
      </c>
      <c r="AG7" s="2">
        <v>1</v>
      </c>
      <c r="AH7" s="2">
        <v>0</v>
      </c>
    </row>
    <row r="8" spans="1:34" x14ac:dyDescent="0.2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 s="14">
        <v>508022.2</v>
      </c>
      <c r="U8" s="14">
        <v>518182.64399999997</v>
      </c>
      <c r="V8" s="14">
        <v>528546.29688000004</v>
      </c>
      <c r="W8" s="14">
        <v>539117.22281760001</v>
      </c>
      <c r="X8" s="14">
        <v>549899.56727395195</v>
      </c>
      <c r="Z8" s="8">
        <v>0</v>
      </c>
      <c r="AA8" s="9">
        <v>0</v>
      </c>
      <c r="AB8" s="9">
        <v>0</v>
      </c>
      <c r="AC8" s="9">
        <v>0</v>
      </c>
      <c r="AD8" s="10">
        <v>0</v>
      </c>
      <c r="AF8" s="2">
        <v>0</v>
      </c>
      <c r="AG8" s="2">
        <v>0</v>
      </c>
      <c r="AH8" s="2">
        <v>1</v>
      </c>
    </row>
    <row r="9" spans="1:34" x14ac:dyDescent="0.25">
      <c r="F9" s="15" t="s">
        <v>10</v>
      </c>
      <c r="Z9" s="15" t="s">
        <v>47</v>
      </c>
    </row>
    <row r="10" spans="1:34" x14ac:dyDescent="0.2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T10" s="4"/>
      <c r="U10" s="4"/>
      <c r="V10" s="4"/>
      <c r="W10" s="4"/>
      <c r="X10" s="4"/>
      <c r="Z10" s="5" cm="1">
        <f t="array" ref="Z10:AD12">TRANSPOSE(J24:L28)-MMULT(F10:H12,TRANSPOSE(F24:H28))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2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2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25">
      <c r="T13" s="15" t="s">
        <v>42</v>
      </c>
    </row>
    <row r="14" spans="1:34" x14ac:dyDescent="0.25">
      <c r="D14" t="s">
        <v>16</v>
      </c>
      <c r="E14" t="s">
        <v>22</v>
      </c>
      <c r="I14" s="27" t="s">
        <v>43</v>
      </c>
      <c r="J14" s="2">
        <v>10</v>
      </c>
      <c r="K14" s="2">
        <v>10</v>
      </c>
      <c r="L14" s="2">
        <v>5</v>
      </c>
      <c r="S14" s="15" t="s">
        <v>55</v>
      </c>
      <c r="T14" s="16">
        <f>SUM(R24:T28,R32:T36)</f>
        <v>2651862.1668773103</v>
      </c>
    </row>
    <row r="15" spans="1:34" x14ac:dyDescent="0.25">
      <c r="D15" t="s">
        <v>17</v>
      </c>
      <c r="E15" t="s">
        <v>22</v>
      </c>
      <c r="I15" s="27" t="s">
        <v>44</v>
      </c>
      <c r="J15" s="2">
        <v>10</v>
      </c>
      <c r="K15" s="2">
        <v>10</v>
      </c>
      <c r="L15" s="2">
        <v>1</v>
      </c>
    </row>
    <row r="16" spans="1:34" x14ac:dyDescent="0.25">
      <c r="D16" t="s">
        <v>19</v>
      </c>
      <c r="E16" t="s">
        <v>23</v>
      </c>
      <c r="I16" s="27" t="s">
        <v>45</v>
      </c>
      <c r="J16" s="2">
        <v>50</v>
      </c>
      <c r="K16" s="2">
        <v>5</v>
      </c>
      <c r="L16" s="2">
        <v>20</v>
      </c>
    </row>
    <row r="17" spans="1:20" x14ac:dyDescent="0.25">
      <c r="D17" t="s">
        <v>29</v>
      </c>
      <c r="E17" t="s">
        <v>30</v>
      </c>
      <c r="I17" s="27" t="s">
        <v>56</v>
      </c>
      <c r="J17" s="2">
        <v>0</v>
      </c>
      <c r="K17" s="2">
        <v>0</v>
      </c>
      <c r="L17" s="2">
        <v>0</v>
      </c>
    </row>
    <row r="18" spans="1:20" x14ac:dyDescent="0.25">
      <c r="E18" t="s">
        <v>30</v>
      </c>
      <c r="I18" s="27" t="s">
        <v>57</v>
      </c>
      <c r="J18" s="2">
        <v>0.7</v>
      </c>
      <c r="K18" s="2">
        <v>0.3</v>
      </c>
      <c r="L18" s="2">
        <v>20</v>
      </c>
    </row>
    <row r="19" spans="1:20" x14ac:dyDescent="0.25">
      <c r="D19" t="s">
        <v>48</v>
      </c>
      <c r="E19" t="s">
        <v>49</v>
      </c>
      <c r="I19" s="27" t="s">
        <v>59</v>
      </c>
      <c r="J19" s="2">
        <v>0</v>
      </c>
      <c r="K19" s="2">
        <v>0</v>
      </c>
      <c r="L19" s="2">
        <v>0</v>
      </c>
    </row>
    <row r="22" spans="1:20" x14ac:dyDescent="0.25">
      <c r="F22" s="15" t="s">
        <v>31</v>
      </c>
      <c r="I22" s="15"/>
      <c r="J22" s="15" t="s">
        <v>34</v>
      </c>
      <c r="N22" s="15" t="s">
        <v>38</v>
      </c>
      <c r="R22" s="15" t="s">
        <v>53</v>
      </c>
    </row>
    <row r="23" spans="1:20" x14ac:dyDescent="0.25">
      <c r="F23" t="s">
        <v>50</v>
      </c>
      <c r="G23" t="s">
        <v>51</v>
      </c>
      <c r="H23" t="s">
        <v>52</v>
      </c>
      <c r="J23" t="s">
        <v>11</v>
      </c>
      <c r="K23" t="s">
        <v>18</v>
      </c>
      <c r="L23" t="s">
        <v>35</v>
      </c>
      <c r="N23" t="s">
        <v>11</v>
      </c>
      <c r="O23" t="s">
        <v>18</v>
      </c>
      <c r="P23" t="s">
        <v>35</v>
      </c>
      <c r="R23" t="s">
        <v>11</v>
      </c>
      <c r="S23" t="s">
        <v>18</v>
      </c>
      <c r="T23" t="s">
        <v>35</v>
      </c>
    </row>
    <row r="24" spans="1:20" x14ac:dyDescent="0.25">
      <c r="A24" t="s">
        <v>24</v>
      </c>
      <c r="F24" s="17">
        <v>108.57763300759967</v>
      </c>
      <c r="G24" s="18">
        <v>0</v>
      </c>
      <c r="H24" s="19">
        <v>508022.2</v>
      </c>
      <c r="J24" s="17">
        <v>108.57763300759967</v>
      </c>
      <c r="K24" s="18">
        <v>0</v>
      </c>
      <c r="L24" s="19">
        <v>508022.2</v>
      </c>
      <c r="N24" s="17">
        <v>1.7706724234768375E-2</v>
      </c>
      <c r="O24" s="18">
        <v>0</v>
      </c>
      <c r="P24" s="19">
        <v>2.8996700913242011</v>
      </c>
      <c r="R24" s="14">
        <f t="array" ref="R24:T28">MMULT(N24:P28,_xlfn.MUNIT(3)*J14:L14)</f>
        <v>0.17706724234768376</v>
      </c>
      <c r="S24" s="14">
        <v>0</v>
      </c>
      <c r="T24" s="14">
        <v>14.498350456621004</v>
      </c>
    </row>
    <row r="25" spans="1:20" x14ac:dyDescent="0.25">
      <c r="A25" t="s">
        <v>25</v>
      </c>
      <c r="F25" s="20">
        <v>130.29315960911961</v>
      </c>
      <c r="G25" s="21">
        <v>0</v>
      </c>
      <c r="H25" s="22">
        <v>518182.64399999997</v>
      </c>
      <c r="J25" s="20">
        <v>130.29315960911961</v>
      </c>
      <c r="K25" s="21">
        <v>0</v>
      </c>
      <c r="L25" s="22">
        <v>518182.64399999997</v>
      </c>
      <c r="N25" s="20">
        <v>3.5413448469536757E-3</v>
      </c>
      <c r="O25" s="21">
        <v>0</v>
      </c>
      <c r="P25" s="22">
        <v>5.7993401826483784E-2</v>
      </c>
      <c r="R25" s="14">
        <v>3.5413448469536757E-2</v>
      </c>
      <c r="S25" s="14">
        <v>0</v>
      </c>
      <c r="T25" s="14">
        <v>0.28996700913241891</v>
      </c>
    </row>
    <row r="26" spans="1:20" x14ac:dyDescent="0.25">
      <c r="A26" t="s">
        <v>26</v>
      </c>
      <c r="F26" s="20">
        <v>156.35179153094353</v>
      </c>
      <c r="G26" s="21">
        <v>0</v>
      </c>
      <c r="H26" s="22">
        <v>528546.29688000004</v>
      </c>
      <c r="J26" s="20">
        <v>156.35179153094353</v>
      </c>
      <c r="K26" s="21">
        <v>0</v>
      </c>
      <c r="L26" s="22">
        <v>528546.29688000004</v>
      </c>
      <c r="N26" s="20">
        <v>4.2496138163444089E-3</v>
      </c>
      <c r="O26" s="21">
        <v>0</v>
      </c>
      <c r="P26" s="22">
        <v>0.181032667088767</v>
      </c>
      <c r="R26" s="14">
        <v>4.2496138163444087E-2</v>
      </c>
      <c r="S26" s="14">
        <v>0</v>
      </c>
      <c r="T26" s="14">
        <v>0.90516333544383498</v>
      </c>
    </row>
    <row r="27" spans="1:20" x14ac:dyDescent="0.25">
      <c r="A27" t="s">
        <v>27</v>
      </c>
      <c r="F27" s="20">
        <v>187.83930510314454</v>
      </c>
      <c r="G27" s="21">
        <v>0</v>
      </c>
      <c r="H27" s="22">
        <v>539117.22281760001</v>
      </c>
      <c r="J27" s="20">
        <v>187.83930510314454</v>
      </c>
      <c r="K27" s="21">
        <v>0</v>
      </c>
      <c r="L27" s="22">
        <v>539117.22281760001</v>
      </c>
      <c r="N27" s="20">
        <v>5.1349500280823569E-3</v>
      </c>
      <c r="O27" s="21">
        <v>0</v>
      </c>
      <c r="P27" s="22">
        <v>0</v>
      </c>
      <c r="R27" s="14">
        <v>5.1349500280823565E-2</v>
      </c>
      <c r="S27" s="14">
        <v>0</v>
      </c>
      <c r="T27" s="14">
        <v>0</v>
      </c>
    </row>
    <row r="28" spans="1:20" x14ac:dyDescent="0.25">
      <c r="A28" t="s">
        <v>28</v>
      </c>
      <c r="F28" s="23">
        <v>224.75570032572784</v>
      </c>
      <c r="G28" s="24">
        <v>0</v>
      </c>
      <c r="H28" s="25">
        <v>549899.56727395195</v>
      </c>
      <c r="J28" s="23">
        <v>224.75570032572784</v>
      </c>
      <c r="K28" s="24">
        <v>0</v>
      </c>
      <c r="L28" s="25">
        <v>549899.56727395195</v>
      </c>
      <c r="N28" s="23">
        <v>6.0202862398211522E-3</v>
      </c>
      <c r="O28" s="24">
        <v>0</v>
      </c>
      <c r="P28" s="25">
        <v>0</v>
      </c>
      <c r="R28" s="14">
        <v>6.0202862398211522E-2</v>
      </c>
      <c r="S28" s="14">
        <v>0</v>
      </c>
      <c r="T28" s="14">
        <v>0</v>
      </c>
    </row>
    <row r="31" spans="1:20" x14ac:dyDescent="0.25">
      <c r="J31" s="15" t="s">
        <v>40</v>
      </c>
      <c r="K31" s="15"/>
      <c r="L31" s="15"/>
      <c r="M31" s="15"/>
      <c r="N31" s="15" t="s">
        <v>39</v>
      </c>
      <c r="O31" s="15"/>
      <c r="P31" s="15"/>
      <c r="Q31" s="15"/>
      <c r="R31" s="15" t="s">
        <v>54</v>
      </c>
      <c r="S31" s="15"/>
    </row>
    <row r="32" spans="1:20" x14ac:dyDescent="0.25">
      <c r="A32" t="s">
        <v>24</v>
      </c>
      <c r="J32" s="14">
        <f t="array" ref="J32:L36">N32:P36*J17:L17*8760</f>
        <v>0</v>
      </c>
      <c r="K32" s="14">
        <v>0</v>
      </c>
      <c r="L32" s="14">
        <v>0</v>
      </c>
      <c r="N32" s="14">
        <f t="array" ref="N32:P36">J19:L19+MMULT(N46:R50,N24:P28)</f>
        <v>1.7706724234768375E-2</v>
      </c>
      <c r="O32" s="14">
        <v>0</v>
      </c>
      <c r="P32" s="14">
        <v>2.8996700913242011</v>
      </c>
      <c r="Q32" s="14"/>
      <c r="R32" s="14" cm="1">
        <f t="array" ref="R32:T32">J24:L24*$J$15:$L$15</f>
        <v>1085.7763300759966</v>
      </c>
      <c r="S32" s="14">
        <v>0</v>
      </c>
      <c r="T32" s="14">
        <v>508022.2</v>
      </c>
    </row>
    <row r="33" spans="1:20" x14ac:dyDescent="0.25">
      <c r="A33" t="s">
        <v>25</v>
      </c>
      <c r="J33" s="14">
        <v>0</v>
      </c>
      <c r="K33" s="14">
        <v>0</v>
      </c>
      <c r="L33" s="14">
        <v>0</v>
      </c>
      <c r="N33" s="14">
        <v>2.1248069081722051E-2</v>
      </c>
      <c r="O33" s="14">
        <v>0</v>
      </c>
      <c r="P33" s="14">
        <v>2.9576634931506849</v>
      </c>
      <c r="Q33" s="14"/>
      <c r="R33" s="14" cm="1">
        <f t="array" ref="R33:T33">J25:L25*$J$15:$L$15</f>
        <v>1302.9315960911961</v>
      </c>
      <c r="S33" s="14">
        <v>0</v>
      </c>
      <c r="T33" s="14">
        <v>518182.64399999997</v>
      </c>
    </row>
    <row r="34" spans="1:20" x14ac:dyDescent="0.25">
      <c r="A34" t="s">
        <v>26</v>
      </c>
      <c r="J34" s="14">
        <v>0</v>
      </c>
      <c r="K34" s="14">
        <v>0</v>
      </c>
      <c r="L34" s="14">
        <v>0</v>
      </c>
      <c r="N34" s="14">
        <v>2.5497682898066459E-2</v>
      </c>
      <c r="O34" s="14">
        <v>0</v>
      </c>
      <c r="P34" s="14">
        <v>3.1386961602394519</v>
      </c>
      <c r="Q34" s="14"/>
      <c r="R34" s="14" cm="1">
        <f t="array" ref="R34:T34">J26:L26*$J$15:$L$15</f>
        <v>1563.5179153094352</v>
      </c>
      <c r="S34" s="14">
        <v>0</v>
      </c>
      <c r="T34" s="14">
        <v>528546.29688000004</v>
      </c>
    </row>
    <row r="35" spans="1:20" x14ac:dyDescent="0.25">
      <c r="A35" t="s">
        <v>27</v>
      </c>
      <c r="J35" s="14">
        <v>0</v>
      </c>
      <c r="K35" s="14">
        <v>0</v>
      </c>
      <c r="L35" s="14">
        <v>0</v>
      </c>
      <c r="N35" s="14">
        <v>3.0632632926148817E-2</v>
      </c>
      <c r="O35" s="14">
        <v>0</v>
      </c>
      <c r="P35" s="14">
        <v>3.1386961602394519</v>
      </c>
      <c r="Q35" s="14"/>
      <c r="R35" s="14" cm="1">
        <f t="array" ref="R35:T35">J27:L27*$J$15:$L$15</f>
        <v>1878.3930510314453</v>
      </c>
      <c r="S35" s="14">
        <v>0</v>
      </c>
      <c r="T35" s="14">
        <v>539117.22281760001</v>
      </c>
    </row>
    <row r="36" spans="1:20" x14ac:dyDescent="0.25">
      <c r="A36" t="s">
        <v>28</v>
      </c>
      <c r="J36" s="14">
        <v>0</v>
      </c>
      <c r="K36" s="14">
        <v>0</v>
      </c>
      <c r="L36" s="14">
        <v>0</v>
      </c>
      <c r="N36" s="14">
        <v>3.6652919165969966E-2</v>
      </c>
      <c r="O36" s="14">
        <v>0</v>
      </c>
      <c r="P36" s="14">
        <v>3.1386961602394519</v>
      </c>
      <c r="Q36" s="14"/>
      <c r="R36" s="14" cm="1">
        <f t="array" ref="R36:T36">J28:L28*$J$15:$L$15</f>
        <v>2247.5570032572787</v>
      </c>
      <c r="S36" s="14">
        <v>0</v>
      </c>
      <c r="T36" s="14">
        <v>549899.56727395195</v>
      </c>
    </row>
    <row r="38" spans="1:20" x14ac:dyDescent="0.25">
      <c r="J38" s="15" t="s">
        <v>41</v>
      </c>
    </row>
    <row r="39" spans="1:20" x14ac:dyDescent="0.25">
      <c r="A39" t="s">
        <v>24</v>
      </c>
      <c r="J39" s="14">
        <f t="array" ref="J39:L43">N32:P36*J18:L18*8760</f>
        <v>108.57763300759967</v>
      </c>
      <c r="K39" s="14">
        <v>0</v>
      </c>
      <c r="L39" s="14">
        <v>508022.2</v>
      </c>
    </row>
    <row r="40" spans="1:20" x14ac:dyDescent="0.25">
      <c r="A40" t="s">
        <v>25</v>
      </c>
      <c r="J40" s="14">
        <v>130.29315960911961</v>
      </c>
      <c r="K40" s="14">
        <v>0</v>
      </c>
      <c r="L40" s="14">
        <v>518182.64399999997</v>
      </c>
    </row>
    <row r="41" spans="1:20" x14ac:dyDescent="0.25">
      <c r="A41" t="s">
        <v>26</v>
      </c>
      <c r="J41" s="14">
        <v>156.35179153094353</v>
      </c>
      <c r="K41" s="14">
        <v>0</v>
      </c>
      <c r="L41" s="14">
        <v>549899.56727395195</v>
      </c>
    </row>
    <row r="42" spans="1:20" x14ac:dyDescent="0.25">
      <c r="A42" t="s">
        <v>27</v>
      </c>
      <c r="J42" s="14">
        <v>187.83930510314451</v>
      </c>
      <c r="K42" s="14">
        <v>0</v>
      </c>
      <c r="L42" s="14">
        <v>549899.56727395195</v>
      </c>
    </row>
    <row r="43" spans="1:20" x14ac:dyDescent="0.25">
      <c r="A43" t="s">
        <v>28</v>
      </c>
      <c r="J43" s="14">
        <v>224.75570032572782</v>
      </c>
      <c r="K43" s="14">
        <v>0</v>
      </c>
      <c r="L43" s="14">
        <v>549899.56727395195</v>
      </c>
    </row>
    <row r="45" spans="1:20" x14ac:dyDescent="0.25">
      <c r="N45" s="15" t="s">
        <v>60</v>
      </c>
    </row>
    <row r="46" spans="1:20" x14ac:dyDescent="0.25">
      <c r="A46" t="s">
        <v>24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</row>
    <row r="47" spans="1:20" x14ac:dyDescent="0.25">
      <c r="A47" t="s">
        <v>25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</row>
    <row r="48" spans="1:20" x14ac:dyDescent="0.25">
      <c r="A48" t="s">
        <v>26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</row>
    <row r="49" spans="1:18" x14ac:dyDescent="0.25">
      <c r="A49" t="s">
        <v>27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</row>
    <row r="50" spans="1:18" x14ac:dyDescent="0.25">
      <c r="A50" t="s">
        <v>28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2024-03-26T09:21:48Z</dcterms:modified>
</cp:coreProperties>
</file>