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other/"/>
    </mc:Choice>
  </mc:AlternateContent>
  <xr:revisionPtr revIDLastSave="0" documentId="13_ncr:1_{F77D14DE-09DF-1D42-AFDA-4826CAC8EB16}" xr6:coauthVersionLast="47" xr6:coauthVersionMax="47" xr10:uidLastSave="{00000000-0000-0000-0000-000000000000}"/>
  <bookViews>
    <workbookView xWindow="0" yWindow="500" windowWidth="28800" windowHeight="16300" activeTab="1" xr2:uid="{7B02621E-B7BE-C640-8F0D-21B2A43A72CA}"/>
  </bookViews>
  <sheets>
    <sheet name="Siracusa" sheetId="19" r:id="rId1"/>
    <sheet name="Siracusa (2)" sheetId="21" r:id="rId2"/>
    <sheet name="No_heaters" sheetId="20" r:id="rId3"/>
  </sheets>
  <definedNames>
    <definedName name="OpenSolver_ChosenSolver" localSheetId="2" hidden="1">CBC</definedName>
    <definedName name="OpenSolver_ChosenSolver" localSheetId="0" hidden="1">CBC</definedName>
    <definedName name="OpenSolver_ChosenSolver" localSheetId="1" hidden="1">CBC</definedName>
    <definedName name="OpenSolver_DualsNewSheet" localSheetId="2" hidden="1">0</definedName>
    <definedName name="OpenSolver_DualsNewSheet" localSheetId="0" hidden="1">0</definedName>
    <definedName name="OpenSolver_DualsNewSheet" localSheetId="1" hidden="1">0</definedName>
    <definedName name="OpenSolver_LinearityCheck" localSheetId="2" hidden="1">1</definedName>
    <definedName name="OpenSolver_LinearityCheck" localSheetId="0" hidden="1">1</definedName>
    <definedName name="OpenSolver_LinearityCheck" localSheetId="1" hidden="1">1</definedName>
    <definedName name="OpenSolver_UpdateSensitivity" localSheetId="2" hidden="1">1</definedName>
    <definedName name="OpenSolver_UpdateSensitivity" localSheetId="0" hidden="1">1</definedName>
    <definedName name="OpenSolver_UpdateSensitivity" localSheetId="1" hidden="1">1</definedName>
    <definedName name="solver_adj" localSheetId="2" hidden="1">No_heaters!$AP$10:$AV$15,No_heaters!$Q$43:$AC$49,No_heaters!$BF$17,No_heaters!$BQ$10:$BW$15,No_heaters!$AE$77:$AN$77</definedName>
    <definedName name="solver_adj" localSheetId="0" hidden="1">Siracusa!$AT$10:$AZ$15,Siracusa!$Q$45:$AE$51,Siracusa!$BJ$17,Siracusa!$BU$10:$CA$15,Siracusa!$AG$79:$AR$79</definedName>
    <definedName name="solver_adj" localSheetId="1" hidden="1">'Siracusa (2)'!$AV$10:$BB$16,'Siracusa (2)'!$R$47:$AG$53,'Siracusa (2)'!$BL$18,'Siracusa (2)'!$BW$10:$CC$16,'Siracusa (2)'!$AI$81:$AT$81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No_heaters!$Q$43:$S$49</definedName>
    <definedName name="solver_lhs1" localSheetId="0" hidden="1">Siracusa!$Q$45:$S$51</definedName>
    <definedName name="solver_lhs1" localSheetId="1" hidden="1">'Siracusa (2)'!$R$47:$T$53</definedName>
    <definedName name="solver_lhs10" localSheetId="2" hidden="1">No_heaters!#REF!</definedName>
    <definedName name="solver_lhs10" localSheetId="0" hidden="1">Siracusa!#REF!</definedName>
    <definedName name="solver_lhs10" localSheetId="1" hidden="1">'Siracusa (2)'!#REF!</definedName>
    <definedName name="solver_lhs11" localSheetId="2" hidden="1">No_heaters!$BQ$31:$BW$33</definedName>
    <definedName name="solver_lhs11" localSheetId="0" hidden="1">Siracusa!$BU$33:$CA$35</definedName>
    <definedName name="solver_lhs11" localSheetId="1" hidden="1">'Siracusa (2)'!$BW$35:$CC$37</definedName>
    <definedName name="solver_lhs12" localSheetId="2" hidden="1">No_heaters!$BQ$35:$BV$36</definedName>
    <definedName name="solver_lhs12" localSheetId="0" hidden="1">Siracusa!$BU$37:$BZ$38</definedName>
    <definedName name="solver_lhs12" localSheetId="1" hidden="1">'Siracusa (2)'!$BW$39:$CB$40</definedName>
    <definedName name="solver_lhs13" localSheetId="2" hidden="1">No_heaters!$BQ$39:$BV$40</definedName>
    <definedName name="solver_lhs13" localSheetId="0" hidden="1">Siracusa!$BU$41:$BZ$42</definedName>
    <definedName name="solver_lhs13" localSheetId="1" hidden="1">'Siracusa (2)'!$BW$43:$CB$44</definedName>
    <definedName name="solver_lhs14" localSheetId="2" hidden="1">No_heaters!$BQ$42:$BW$43</definedName>
    <definedName name="solver_lhs14" localSheetId="0" hidden="1">Siracusa!$BU$44:$CA$45</definedName>
    <definedName name="solver_lhs14" localSheetId="1" hidden="1">'Siracusa (2)'!$BW$46:$CC$47</definedName>
    <definedName name="solver_lhs15" localSheetId="2" hidden="1">No_heaters!$BQ$45:$BW$46</definedName>
    <definedName name="solver_lhs15" localSheetId="0" hidden="1">Siracusa!$BU$47:$CA$48</definedName>
    <definedName name="solver_lhs15" localSheetId="1" hidden="1">'Siracusa (2)'!$BW$49:$CC$50</definedName>
    <definedName name="solver_lhs16" localSheetId="2" hidden="1">No_heaters!$BQ$48:$BV$48</definedName>
    <definedName name="solver_lhs16" localSheetId="0" hidden="1">Siracusa!$BU$50:$BZ$50</definedName>
    <definedName name="solver_lhs16" localSheetId="1" hidden="1">'Siracusa (2)'!$BW$52:$CB$52</definedName>
    <definedName name="solver_lhs17" localSheetId="2" hidden="1">No_heaters!$BQ$50:$BV$50</definedName>
    <definedName name="solver_lhs17" localSheetId="0" hidden="1">Siracusa!$BU$52:$BZ$52</definedName>
    <definedName name="solver_lhs17" localSheetId="1" hidden="1">'Siracusa (2)'!$BW$54:$CB$54</definedName>
    <definedName name="solver_lhs18" localSheetId="2" hidden="1">No_heaters!$BQ$53:$BW$54</definedName>
    <definedName name="solver_lhs18" localSheetId="0" hidden="1">Siracusa!$BU$55:$CA$56</definedName>
    <definedName name="solver_lhs18" localSheetId="1" hidden="1">'Siracusa (2)'!$BW$57:$CC$58</definedName>
    <definedName name="solver_lhs2" localSheetId="2" hidden="1">No_heaters!$V$43:$W$49</definedName>
    <definedName name="solver_lhs2" localSheetId="0" hidden="1">Siracusa!$V$45:$W$51</definedName>
    <definedName name="solver_lhs2" localSheetId="1" hidden="1">'Siracusa (2)'!$W$47:$X$53</definedName>
    <definedName name="solver_lhs3" localSheetId="2" hidden="1">No_heaters!$AA$43:$AC$49</definedName>
    <definedName name="solver_lhs3" localSheetId="0" hidden="1">Siracusa!$AA$45:$AE$51</definedName>
    <definedName name="solver_lhs3" localSheetId="1" hidden="1">'Siracusa (2)'!$AC$47:$AG$53</definedName>
    <definedName name="solver_lhs4" localSheetId="2" hidden="1">No_heaters!$AE$77:$AN$77</definedName>
    <definedName name="solver_lhs4" localSheetId="0" hidden="1">Siracusa!$AG$79:$AR$79</definedName>
    <definedName name="solver_lhs4" localSheetId="1" hidden="1">'Siracusa (2)'!$AI$81:$AT$81</definedName>
    <definedName name="solver_lhs5" localSheetId="2" hidden="1">No_heaters!$BF$17</definedName>
    <definedName name="solver_lhs5" localSheetId="0" hidden="1">Siracusa!$BJ$17</definedName>
    <definedName name="solver_lhs5" localSheetId="1" hidden="1">'Siracusa (2)'!$BL$18</definedName>
    <definedName name="solver_lhs6" localSheetId="2" hidden="1">No_heaters!$BI$10:$BO$15</definedName>
    <definedName name="solver_lhs6" localSheetId="0" hidden="1">Siracusa!$BM$10:$BS$15</definedName>
    <definedName name="solver_lhs6" localSheetId="1" hidden="1">'Siracusa (2)'!$BO$10:$BU$16</definedName>
    <definedName name="solver_lhs7" localSheetId="2" hidden="1">No_heaters!$BI$17:$BO$26</definedName>
    <definedName name="solver_lhs7" localSheetId="0" hidden="1">Siracusa!$BM$17:$BS$27</definedName>
    <definedName name="solver_lhs7" localSheetId="1" hidden="1">'Siracusa (2)'!$BO$18:$BU$29</definedName>
    <definedName name="solver_lhs8" localSheetId="2" hidden="1">No_heaters!$BQ$10:$BW$15</definedName>
    <definedName name="solver_lhs8" localSheetId="0" hidden="1">Siracusa!$BU$10:$CA$15</definedName>
    <definedName name="solver_lhs8" localSheetId="1" hidden="1">'Siracusa (2)'!$BW$10:$CC$16</definedName>
    <definedName name="solver_lhs9" localSheetId="2" hidden="1">No_heaters!$BQ$17:$BW$29</definedName>
    <definedName name="solver_lhs9" localSheetId="0" hidden="1">Siracusa!$BU$17:$CA$31</definedName>
    <definedName name="solver_lhs9" localSheetId="1" hidden="1">'Siracusa (2)'!$BW$18:$CC$33</definedName>
    <definedName name="solver_lin" localSheetId="2" hidden="1">1</definedName>
    <definedName name="solver_lin" localSheetId="0" hidden="1">1</definedName>
    <definedName name="solver_lin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18</definedName>
    <definedName name="solver_num" localSheetId="0" hidden="1">18</definedName>
    <definedName name="solver_num" localSheetId="1" hidden="1">18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No_heaters!$L$11</definedName>
    <definedName name="solver_opt" localSheetId="0" hidden="1">Siracusa!$L$11</definedName>
    <definedName name="solver_opt" localSheetId="1" hidden="1">'Siracusa (2)'!$L$11</definedName>
    <definedName name="solver_rel1" localSheetId="2" hidden="1">3</definedName>
    <definedName name="solver_rel1" localSheetId="0" hidden="1">3</definedName>
    <definedName name="solver_rel1" localSheetId="1" hidden="1">3</definedName>
    <definedName name="solver_rel10" localSheetId="2" hidden="1">2</definedName>
    <definedName name="solver_rel10" localSheetId="0" hidden="1">2</definedName>
    <definedName name="solver_rel10" localSheetId="1" hidden="1">2</definedName>
    <definedName name="solver_rel11" localSheetId="2" hidden="1">3</definedName>
    <definedName name="solver_rel11" localSheetId="0" hidden="1">3</definedName>
    <definedName name="solver_rel11" localSheetId="1" hidden="1">3</definedName>
    <definedName name="solver_rel12" localSheetId="2" hidden="1">3</definedName>
    <definedName name="solver_rel12" localSheetId="0" hidden="1">3</definedName>
    <definedName name="solver_rel12" localSheetId="1" hidden="1">3</definedName>
    <definedName name="solver_rel13" localSheetId="2" hidden="1">3</definedName>
    <definedName name="solver_rel13" localSheetId="0" hidden="1">3</definedName>
    <definedName name="solver_rel13" localSheetId="1" hidden="1">3</definedName>
    <definedName name="solver_rel14" localSheetId="2" hidden="1">3</definedName>
    <definedName name="solver_rel14" localSheetId="0" hidden="1">3</definedName>
    <definedName name="solver_rel14" localSheetId="1" hidden="1">3</definedName>
    <definedName name="solver_rel15" localSheetId="2" hidden="1">3</definedName>
    <definedName name="solver_rel15" localSheetId="0" hidden="1">3</definedName>
    <definedName name="solver_rel15" localSheetId="1" hidden="1">3</definedName>
    <definedName name="solver_rel16" localSheetId="2" hidden="1">3</definedName>
    <definedName name="solver_rel16" localSheetId="0" hidden="1">3</definedName>
    <definedName name="solver_rel16" localSheetId="1" hidden="1">3</definedName>
    <definedName name="solver_rel17" localSheetId="2" hidden="1">3</definedName>
    <definedName name="solver_rel17" localSheetId="0" hidden="1">3</definedName>
    <definedName name="solver_rel17" localSheetId="1" hidden="1">3</definedName>
    <definedName name="solver_rel18" localSheetId="2" hidden="1">3</definedName>
    <definedName name="solver_rel18" localSheetId="0" hidden="1">3</definedName>
    <definedName name="solver_rel18" localSheetId="1" hidden="1">3</definedName>
    <definedName name="solver_rel2" localSheetId="2" hidden="1">3</definedName>
    <definedName name="solver_rel2" localSheetId="0" hidden="1">3</definedName>
    <definedName name="solver_rel2" localSheetId="1" hidden="1">3</definedName>
    <definedName name="solver_rel3" localSheetId="2" hidden="1">3</definedName>
    <definedName name="solver_rel3" localSheetId="0" hidden="1">3</definedName>
    <definedName name="solver_rel3" localSheetId="1" hidden="1">3</definedName>
    <definedName name="solver_rel4" localSheetId="2" hidden="1">3</definedName>
    <definedName name="solver_rel4" localSheetId="0" hidden="1">3</definedName>
    <definedName name="solver_rel4" localSheetId="1" hidden="1">3</definedName>
    <definedName name="solver_rel5" localSheetId="2" hidden="1">5</definedName>
    <definedName name="solver_rel5" localSheetId="0" hidden="1">5</definedName>
    <definedName name="solver_rel5" localSheetId="1" hidden="1">5</definedName>
    <definedName name="solver_rel6" localSheetId="2" hidden="1">2</definedName>
    <definedName name="solver_rel6" localSheetId="0" hidden="1">2</definedName>
    <definedName name="solver_rel6" localSheetId="1" hidden="1">2</definedName>
    <definedName name="solver_rel7" localSheetId="2" hidden="1">2</definedName>
    <definedName name="solver_rel7" localSheetId="0" hidden="1">2</definedName>
    <definedName name="solver_rel7" localSheetId="1" hidden="1">2</definedName>
    <definedName name="solver_rel8" localSheetId="2" hidden="1">3</definedName>
    <definedName name="solver_rel8" localSheetId="0" hidden="1">3</definedName>
    <definedName name="solver_rel8" localSheetId="1" hidden="1">3</definedName>
    <definedName name="solver_rel9" localSheetId="2" hidden="1">3</definedName>
    <definedName name="solver_rel9" localSheetId="0" hidden="1">3</definedName>
    <definedName name="solver_rel9" localSheetId="1" hidden="1">3</definedName>
    <definedName name="solver_rhs1" localSheetId="2" hidden="1">0</definedName>
    <definedName name="solver_rhs1" localSheetId="0" hidden="1">0</definedName>
    <definedName name="solver_rhs1" localSheetId="1" hidden="1">0</definedName>
    <definedName name="solver_rhs10" localSheetId="2" hidden="1">0</definedName>
    <definedName name="solver_rhs10" localSheetId="0" hidden="1">0</definedName>
    <definedName name="solver_rhs10" localSheetId="1" hidden="1">0</definedName>
    <definedName name="solver_rhs11" localSheetId="2" hidden="1">0</definedName>
    <definedName name="solver_rhs11" localSheetId="0" hidden="1">0</definedName>
    <definedName name="solver_rhs11" localSheetId="1" hidden="1">0</definedName>
    <definedName name="solver_rhs12" localSheetId="2" hidden="1">0</definedName>
    <definedName name="solver_rhs12" localSheetId="0" hidden="1">0</definedName>
    <definedName name="solver_rhs12" localSheetId="1" hidden="1">0</definedName>
    <definedName name="solver_rhs13" localSheetId="2" hidden="1">0</definedName>
    <definedName name="solver_rhs13" localSheetId="0" hidden="1">0</definedName>
    <definedName name="solver_rhs13" localSheetId="1" hidden="1">0</definedName>
    <definedName name="solver_rhs14" localSheetId="2" hidden="1">0</definedName>
    <definedName name="solver_rhs14" localSheetId="0" hidden="1">0</definedName>
    <definedName name="solver_rhs14" localSheetId="1" hidden="1">0</definedName>
    <definedName name="solver_rhs15" localSheetId="2" hidden="1">0</definedName>
    <definedName name="solver_rhs15" localSheetId="0" hidden="1">0</definedName>
    <definedName name="solver_rhs15" localSheetId="1" hidden="1">0</definedName>
    <definedName name="solver_rhs16" localSheetId="2" hidden="1">0</definedName>
    <definedName name="solver_rhs16" localSheetId="0" hidden="1">0</definedName>
    <definedName name="solver_rhs16" localSheetId="1" hidden="1">0</definedName>
    <definedName name="solver_rhs17" localSheetId="2" hidden="1">0</definedName>
    <definedName name="solver_rhs17" localSheetId="0" hidden="1">0</definedName>
    <definedName name="solver_rhs17" localSheetId="1" hidden="1">0</definedName>
    <definedName name="solver_rhs18" localSheetId="2" hidden="1">0</definedName>
    <definedName name="solver_rhs18" localSheetId="0" hidden="1">0</definedName>
    <definedName name="solver_rhs18" localSheetId="1" hidden="1">0</definedName>
    <definedName name="solver_rhs2" localSheetId="2" hidden="1">0</definedName>
    <definedName name="solver_rhs2" localSheetId="0" hidden="1">0</definedName>
    <definedName name="solver_rhs2" localSheetId="1" hidden="1">0</definedName>
    <definedName name="solver_rhs3" localSheetId="2" hidden="1">0</definedName>
    <definedName name="solver_rhs3" localSheetId="0" hidden="1">0</definedName>
    <definedName name="solver_rhs3" localSheetId="1" hidden="1">0</definedName>
    <definedName name="solver_rhs4" localSheetId="2" hidden="1">0</definedName>
    <definedName name="solver_rhs4" localSheetId="0" hidden="1">0</definedName>
    <definedName name="solver_rhs4" localSheetId="1" hidden="1">0</definedName>
    <definedName name="solver_rhs5" localSheetId="2" hidden="1">binary</definedName>
    <definedName name="solver_rhs5" localSheetId="0" hidden="1">binary</definedName>
    <definedName name="solver_rhs5" localSheetId="1" hidden="1">binary</definedName>
    <definedName name="solver_rhs6" localSheetId="2" hidden="1">0</definedName>
    <definedName name="solver_rhs6" localSheetId="0" hidden="1">0</definedName>
    <definedName name="solver_rhs6" localSheetId="1" hidden="1">0</definedName>
    <definedName name="solver_rhs7" localSheetId="2" hidden="1">0</definedName>
    <definedName name="solver_rhs7" localSheetId="0" hidden="1">0</definedName>
    <definedName name="solver_rhs7" localSheetId="1" hidden="1">0</definedName>
    <definedName name="solver_rhs8" localSheetId="2" hidden="1">0</definedName>
    <definedName name="solver_rhs8" localSheetId="0" hidden="1">0</definedName>
    <definedName name="solver_rhs8" localSheetId="1" hidden="1">0</definedName>
    <definedName name="solver_rhs9" localSheetId="2" hidden="1">0</definedName>
    <definedName name="solver_rhs9" localSheetId="0" hidden="1">0</definedName>
    <definedName name="solver_rhs9" localSheetId="1" hidden="1">0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scl" localSheetId="2" hidden="1">2</definedName>
    <definedName name="solver_scl" localSheetId="0" hidden="1">2</definedName>
    <definedName name="solver_scl" localSheetId="1" hidden="1">2</definedName>
    <definedName name="solver_sho" localSheetId="2" hidden="1">0</definedName>
    <definedName name="solver_sho" localSheetId="0" hidden="1">0</definedName>
    <definedName name="solver_sho" localSheetId="1" hidden="1">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0.05</definedName>
    <definedName name="solver_tol" localSheetId="0" hidden="1">0.05</definedName>
    <definedName name="solver_tol" localSheetId="1" hidden="1">0.05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2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42" i="21" l="1" a="1"/>
  <c r="BW42" i="21" s="1"/>
  <c r="BW39" i="21" a="1"/>
  <c r="BW39" i="21" s="1"/>
  <c r="AK55" i="21" a="1"/>
  <c r="AK55" i="21" s="1"/>
  <c r="AI55" i="21" a="1"/>
  <c r="AI55" i="21" s="1"/>
  <c r="AI71" i="21" a="1"/>
  <c r="AI71" i="21" s="1"/>
  <c r="R55" i="21" a="1"/>
  <c r="R55" i="21" s="1"/>
  <c r="J88" i="21"/>
  <c r="J87" i="21"/>
  <c r="J86" i="21"/>
  <c r="J85" i="21"/>
  <c r="J84" i="21"/>
  <c r="AI83" i="21" a="1"/>
  <c r="AI83" i="21" s="1"/>
  <c r="AI85" i="21" s="1" a="1"/>
  <c r="J83" i="21"/>
  <c r="J82" i="21"/>
  <c r="J81" i="21"/>
  <c r="J80" i="21"/>
  <c r="J79" i="21"/>
  <c r="J61" i="21"/>
  <c r="BW35" i="21" a="1"/>
  <c r="BW35" i="21" s="1"/>
  <c r="BO18" i="21" a="1"/>
  <c r="BO18" i="21" s="1"/>
  <c r="AF16" i="21"/>
  <c r="V16" i="21"/>
  <c r="K11" i="21" a="1"/>
  <c r="K11" i="21" s="1"/>
  <c r="BM10" i="21" a="1"/>
  <c r="BM10" i="21" s="1"/>
  <c r="AE10" i="21"/>
  <c r="X10" i="21"/>
  <c r="W10" i="21"/>
  <c r="J84" i="20"/>
  <c r="J83" i="20"/>
  <c r="J82" i="20"/>
  <c r="J81" i="20"/>
  <c r="J80" i="20"/>
  <c r="AE79" i="20" a="1"/>
  <c r="AE79" i="20" s="1"/>
  <c r="AE81" i="20" s="1" a="1"/>
  <c r="J79" i="20"/>
  <c r="J78" i="20"/>
  <c r="J77" i="20"/>
  <c r="J76" i="20"/>
  <c r="J75" i="20"/>
  <c r="AE67" i="20" a="1"/>
  <c r="AE67" i="20" s="1"/>
  <c r="J57" i="20"/>
  <c r="Q51" i="20" a="1"/>
  <c r="Q51" i="20" s="1"/>
  <c r="BQ50" i="20" a="1"/>
  <c r="BQ50" i="20" s="1"/>
  <c r="BQ48" i="20" a="1"/>
  <c r="BQ48" i="20" s="1"/>
  <c r="BQ46" i="20" a="1"/>
  <c r="BQ46" i="20" s="1"/>
  <c r="BQ45" i="20" a="1"/>
  <c r="BQ45" i="20" s="1"/>
  <c r="BQ43" i="20" a="1"/>
  <c r="BQ43" i="20" s="1"/>
  <c r="AR35" i="20"/>
  <c r="BB48" i="20" s="1"/>
  <c r="BQ31" i="20" a="1"/>
  <c r="BQ31" i="20" s="1"/>
  <c r="BI17" i="20" a="1"/>
  <c r="BI17" i="20" s="1"/>
  <c r="AB15" i="20"/>
  <c r="U15" i="20"/>
  <c r="K11" i="20" a="1"/>
  <c r="K11" i="20" s="1"/>
  <c r="BG10" i="20" a="1"/>
  <c r="BG10" i="20" s="1"/>
  <c r="AA10" i="20"/>
  <c r="W10" i="20"/>
  <c r="V10" i="20"/>
  <c r="AG61" i="19" a="1"/>
  <c r="AG61" i="19" s="1"/>
  <c r="Q53" i="19" a="1"/>
  <c r="Q53" i="19" s="1"/>
  <c r="BM10" i="19" a="1"/>
  <c r="BM10" i="19" s="1"/>
  <c r="U15" i="19"/>
  <c r="BO10" i="21" l="1" a="1"/>
  <c r="BO10" i="21" s="1"/>
  <c r="AI85" i="21"/>
  <c r="AI63" i="21" s="1" a="1"/>
  <c r="AI63" i="21" s="1"/>
  <c r="AZ46" i="20"/>
  <c r="AZ47" i="20" s="1"/>
  <c r="AZ48" i="20" s="1"/>
  <c r="AQ36" i="20"/>
  <c r="AQ37" i="20" s="1"/>
  <c r="AQ38" i="20" s="1"/>
  <c r="AQ39" i="20" s="1"/>
  <c r="AQ40" i="20" s="1"/>
  <c r="BI10" i="20" a="1"/>
  <c r="BI10" i="20" s="1"/>
  <c r="AX44" i="20"/>
  <c r="AX45" i="20" s="1"/>
  <c r="AX46" i="20" s="1"/>
  <c r="AX47" i="20" s="1"/>
  <c r="AX48" i="20" s="1"/>
  <c r="BA47" i="20"/>
  <c r="BA48" i="20" s="1"/>
  <c r="BQ42" i="20" a="1"/>
  <c r="BQ42" i="20" s="1"/>
  <c r="AG51" i="20" a="1"/>
  <c r="AG51" i="20" s="1"/>
  <c r="AE81" i="20"/>
  <c r="AI51" i="20" a="1"/>
  <c r="AE51" i="20" a="1"/>
  <c r="AE51" i="20" s="1"/>
  <c r="AY45" i="20"/>
  <c r="AY46" i="20" s="1"/>
  <c r="AY47" i="20" s="1"/>
  <c r="AY48" i="20" s="1"/>
  <c r="BU33" i="19" a="1"/>
  <c r="BU33" i="19" s="1"/>
  <c r="BM17" i="19" a="1"/>
  <c r="BM17" i="19" s="1"/>
  <c r="R85" i="21" l="1" a="1"/>
  <c r="AI94" i="21" a="1"/>
  <c r="AI94" i="21" s="1"/>
  <c r="J11" i="21" s="1" a="1"/>
  <c r="J11" i="21" s="1"/>
  <c r="L11" i="21" s="1"/>
  <c r="BW62" i="21" a="1"/>
  <c r="BW62" i="21" s="1"/>
  <c r="BW18" i="21" a="1"/>
  <c r="BW18" i="21" s="1"/>
  <c r="BW61" i="21" a="1"/>
  <c r="BW61" i="21" s="1"/>
  <c r="AI51" i="20"/>
  <c r="AM35" i="20" s="1" a="1"/>
  <c r="AM35" i="20" s="1"/>
  <c r="AN35" i="20" a="1"/>
  <c r="AN35" i="20" s="1"/>
  <c r="Q81" i="20" a="1"/>
  <c r="AE90" i="20" a="1"/>
  <c r="AE90" i="20" s="1"/>
  <c r="J11" i="20" s="1" a="1"/>
  <c r="J11" i="20" s="1"/>
  <c r="L11" i="20" s="1"/>
  <c r="BQ58" i="20" a="1"/>
  <c r="BQ58" i="20" s="1"/>
  <c r="AE59" i="20" a="1"/>
  <c r="AE59" i="20" s="1"/>
  <c r="BQ17" i="20" s="1" a="1"/>
  <c r="BQ17" i="20" s="1"/>
  <c r="BQ57" i="20" a="1"/>
  <c r="BQ57" i="20" s="1"/>
  <c r="AV37" i="19"/>
  <c r="W71" i="21" l="1" a="1"/>
  <c r="W71" i="21" s="1"/>
  <c r="BW57" i="21" s="1" a="1"/>
  <c r="BW57" i="21" s="1"/>
  <c r="R85" i="21"/>
  <c r="BQ35" i="20" a="1"/>
  <c r="BQ35" i="20" s="1"/>
  <c r="V67" i="20" a="1"/>
  <c r="V67" i="20" s="1"/>
  <c r="BQ53" i="20" s="1" a="1"/>
  <c r="BQ53" i="20" s="1"/>
  <c r="Q81" i="20"/>
  <c r="BQ39" i="20" a="1"/>
  <c r="BQ39" i="20" s="1"/>
  <c r="J77" i="19"/>
  <c r="J79" i="19"/>
  <c r="J80" i="19"/>
  <c r="J81" i="19"/>
  <c r="J82" i="19"/>
  <c r="J83" i="19"/>
  <c r="J84" i="19"/>
  <c r="J85" i="19"/>
  <c r="J86" i="19"/>
  <c r="J78" i="19"/>
  <c r="AG81" i="19" l="1" a="1"/>
  <c r="AG81" i="19" s="1"/>
  <c r="AD15" i="19" l="1"/>
  <c r="AC10" i="19"/>
  <c r="W10" i="19"/>
  <c r="V10" i="19"/>
  <c r="AU38" i="19"/>
  <c r="AU39" i="19" s="1"/>
  <c r="AU40" i="19" s="1"/>
  <c r="AU41" i="19" s="1"/>
  <c r="AU42" i="19" s="1"/>
  <c r="AG69" i="19" a="1"/>
  <c r="AG69" i="19" s="1"/>
  <c r="J59" i="19"/>
  <c r="BF50" i="19"/>
  <c r="BE49" i="19"/>
  <c r="BE50" i="19" s="1"/>
  <c r="BD48" i="19"/>
  <c r="BD49" i="19" s="1"/>
  <c r="BD50" i="19" s="1"/>
  <c r="BC47" i="19"/>
  <c r="BC48" i="19" s="1"/>
  <c r="BC49" i="19" s="1"/>
  <c r="BC50" i="19" s="1"/>
  <c r="BB46" i="19"/>
  <c r="BB47" i="19" s="1"/>
  <c r="BB48" i="19" s="1"/>
  <c r="BB49" i="19" s="1"/>
  <c r="BB50" i="19" s="1"/>
  <c r="K11" i="19" a="1"/>
  <c r="K11" i="19" s="1"/>
  <c r="BK10" i="19" a="1"/>
  <c r="BK10" i="19" s="1"/>
  <c r="AG83" i="19" l="1" a="1"/>
  <c r="AG83" i="19" l="1"/>
  <c r="AI53" i="19" a="1"/>
  <c r="AI53" i="19" s="1"/>
  <c r="BU47" i="19" a="1"/>
  <c r="BU47" i="19" s="1"/>
  <c r="AM53" i="19" a="1"/>
  <c r="BU45" i="19" s="1" a="1"/>
  <c r="BU45" i="19" s="1"/>
  <c r="AG53" i="19" a="1"/>
  <c r="AG53" i="19" s="1"/>
  <c r="AK53" i="19" a="1"/>
  <c r="AK53" i="19" s="1"/>
  <c r="AQ37" i="19" s="1" a="1"/>
  <c r="AQ37" i="19" s="1"/>
  <c r="BU48" i="19" a="1"/>
  <c r="BU48" i="19" s="1"/>
  <c r="BU17" i="19" l="1" a="1"/>
  <c r="BU17" i="19" s="1"/>
  <c r="Q83" i="19" a="1"/>
  <c r="V69" i="19" s="1" a="1"/>
  <c r="V69" i="19" s="1"/>
  <c r="BU55" i="19" s="1" a="1"/>
  <c r="BU55" i="19" s="1"/>
  <c r="BU60" i="19" a="1"/>
  <c r="BU60" i="19" s="1"/>
  <c r="AG92" i="19" a="1"/>
  <c r="AG92" i="19" s="1"/>
  <c r="J11" i="19" s="1" a="1"/>
  <c r="J11" i="19" s="1"/>
  <c r="L11" i="19" s="1"/>
  <c r="BU59" i="19" a="1"/>
  <c r="BU59" i="19" s="1"/>
  <c r="AM53" i="19"/>
  <c r="BU44" i="19" s="1" a="1"/>
  <c r="BU44" i="19" s="1"/>
  <c r="BU50" i="19" a="1"/>
  <c r="BU50" i="19" s="1"/>
  <c r="AR37" i="19" a="1"/>
  <c r="AR37" i="19" s="1"/>
  <c r="BU41" i="19" s="1" a="1"/>
  <c r="BU41" i="19" s="1"/>
  <c r="Q83" i="19" l="1"/>
  <c r="BU37" i="19" a="1"/>
  <c r="BU37" i="19" s="1"/>
  <c r="BU52" i="19" a="1"/>
  <c r="BU52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</authors>
  <commentList>
    <comment ref="BU32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tc={3C93A06E-0882-E149-9649-552AA01D71C0}</author>
  </authors>
  <commentList>
    <comment ref="BW34" authorId="0" shapeId="0" xr:uid="{3C93A06E-0882-E149-9649-552AA01D71C0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tc={280A1734-F682-644A-9098-AC125CD5F99B}</author>
  </authors>
  <commentList>
    <comment ref="BQ30" authorId="0" shapeId="0" xr:uid="{280A1734-F682-644A-9098-AC125CD5F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<sst xmlns="http://schemas.openxmlformats.org/spreadsheetml/2006/main" count="1096" uniqueCount="154">
  <si>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</si>
  <si>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</si>
  <si>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</si>
  <si>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</si>
  <si>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</si>
  <si>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</si>
  <si>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</si>
  <si>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</si>
  <si>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</si>
  <si>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</si>
  <si>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</si>
  <si>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</si>
  <si>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</si>
  <si>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</si>
  <si>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</si>
  <si>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</si>
  <si>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</si>
  <si>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</si>
  <si>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</si>
  <si>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</si>
  <si>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</si>
  <si>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</si>
  <si>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</si>
  <si>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</si>
  <si>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</si>
  <si>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</si>
  <si>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</si>
  <si>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</si>
  <si>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</si>
  <si>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</si>
  <si>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</si>
  <si>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</si>
  <si>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</si>
  <si>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</si>
  <si>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</si>
  <si>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</si>
  <si>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</si>
  <si>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</si>
  <si>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</si>
  <si>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</si>
  <si>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</si>
  <si>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</si>
  <si>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</si>
  <si>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</si>
  <si>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</si>
  <si>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</si>
  <si>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</si>
  <si>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SOC min</t>
  </si>
  <si>
    <t>SOC max</t>
  </si>
  <si>
    <t>MAX dis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</si>
  <si>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</si>
  <si>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</si>
  <si>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</si>
  <si>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</si>
  <si>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</si>
  <si>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</si>
  <si>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</si>
  <si>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</si>
  <si>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</si>
  <si>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</si>
  <si>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</si>
  <si>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</si>
  <si>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</si>
  <si>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</si>
  <si>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</si>
  <si>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</si>
  <si>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</si>
  <si>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</si>
  <si>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</si>
  <si>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</si>
  <si>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</si>
  <si>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</si>
  <si>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</si>
  <si>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</si>
  <si>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</si>
  <si>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</si>
  <si>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</si>
  <si>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</si>
  <si>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</si>
  <si>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</si>
  <si>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</si>
  <si>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</si>
  <si>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</si>
  <si>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</si>
  <si>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</si>
  <si>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</si>
  <si>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</si>
  <si>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</si>
  <si>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</si>
  <si>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</si>
  <si>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</si>
  <si>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</si>
  <si>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</si>
  <si>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</si>
  <si>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</si>
  <si>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</si>
  <si>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</si>
  <si>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t.13</t>
  </si>
  <si>
    <t>Thermal Insulation</t>
  </si>
  <si>
    <t>TI</t>
  </si>
  <si>
    <t>TI inv cost</t>
  </si>
  <si>
    <t>Install TI</t>
  </si>
  <si>
    <t>a.9</t>
  </si>
  <si>
    <t>€/-</t>
  </si>
  <si>
    <t>-</t>
  </si>
  <si>
    <t>SOC start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</si>
  <si>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</si>
  <si>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</si>
  <si>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</si>
  <si>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</si>
  <si>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</si>
  <si>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</si>
  <si>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</si>
  <si>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</si>
  <si>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</si>
  <si>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</si>
  <si>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</si>
  <si>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</si>
  <si>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</si>
  <si>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</si>
  <si>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</si>
  <si>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</si>
  <si>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</si>
  <si>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</si>
  <si>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</si>
  <si>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</si>
  <si>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</si>
  <si>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</si>
  <si>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</si>
  <si>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</si>
  <si>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</si>
  <si>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</si>
  <si>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</si>
  <si>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</si>
  <si>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</si>
  <si>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</si>
  <si>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</si>
  <si>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Sanitary Hot water</t>
  </si>
  <si>
    <t>Cool</t>
  </si>
  <si>
    <t>HP cooling summer</t>
  </si>
  <si>
    <t>a.5c</t>
  </si>
  <si>
    <t>Floor heating</t>
  </si>
  <si>
    <t>AC</t>
  </si>
  <si>
    <t>a.6</t>
  </si>
  <si>
    <t>MIN dis</t>
  </si>
  <si>
    <t>min dis</t>
  </si>
  <si>
    <t>Boiler heating</t>
  </si>
  <si>
    <t>Gas boiler heating</t>
  </si>
  <si>
    <t>Gas Boiler</t>
  </si>
  <si>
    <t>Hot water</t>
  </si>
  <si>
    <t>SHW</t>
  </si>
  <si>
    <t>HW storage discharge</t>
  </si>
  <si>
    <t>x_ch-x_disc &lt; max_HW</t>
  </si>
  <si>
    <t>x_ch-x_disc &gt; min_HW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</si>
</sst>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  <font>
      <sz val="10"/>
      <color rgb="FF00000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7" fillId="0" borderId="0" xfId="0" applyFont="1"/>
    <xf numFmtId="0" fontId="5" fillId="9" borderId="0" xfId="0" applyFont="1" applyFill="1"/>
    <xf numFmtId="0" fontId="8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6" fontId="0" fillId="3" borderId="0" xfId="0" applyNumberFormat="1" applyFill="1"/>
    <xf numFmtId="0" fontId="2" fillId="0" borderId="8" xfId="0" applyFont="1" applyBorder="1"/>
    <xf numFmtId="165" fontId="0" fillId="3" borderId="0" xfId="0" applyNumberFormat="1" applyFill="1"/>
    <xf numFmtId="0" fontId="0" fillId="0" borderId="0" xfId="0" applyAlignment="1">
      <alignment horizontal="right"/>
    </xf>
    <xf numFmtId="11" fontId="0" fillId="8" borderId="0" xfId="0" applyNumberFormat="1" applyFill="1"/>
    <xf numFmtId="0" fontId="0" fillId="4" borderId="0" xfId="0" applyFill="1"/>
    <xf numFmtId="0" fontId="0" fillId="13" borderId="0" xfId="0" applyFill="1"/>
    <xf numFmtId="164" fontId="0" fillId="13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4" borderId="0" xfId="0" applyFill="1"/>
    <xf numFmtId="0" fontId="1" fillId="5" borderId="0" xfId="0" applyFont="1" applyFill="1"/>
    <xf numFmtId="166" fontId="0" fillId="13" borderId="0" xfId="0" applyNumberFormat="1" applyFill="1"/>
    <xf numFmtId="166" fontId="0" fillId="15" borderId="0" xfId="0" applyNumberFormat="1" applyFill="1"/>
    <xf numFmtId="164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U32" dT="2024-07-10T08:54:39.78" personId="{78B3468B-D9B6-EA45-B5B8-0247D1E1A105}" id="{0C6A13E9-AB5C-D540-B3E2-4C3C75CD9B68}">
    <text>Su pyesm è ore x tech perchè non c’è un filtro per le 3 tech interessate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W34" dT="2024-07-10T08:54:39.78" personId="{78B3468B-D9B6-EA45-B5B8-0247D1E1A105}" id="{3C93A06E-0882-E149-9649-552AA01D71C0}">
    <text>Su pyesm è ore x tech perchè non c’è un filtro per le 3 tech interessate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Q30" dT="2024-07-10T08:54:39.78" personId="{78B3468B-D9B6-EA45-B5B8-0247D1E1A105}" id="{280A1734-F682-644A-9098-AC125CD5F99B}">
    <text>Su pyesm è ore x tech perchè non c’è un filtro per le 3 tech interessate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F92"/>
  <sheetViews>
    <sheetView topLeftCell="E6" workbookViewId="0">
      <pane xSplit="4" ySplit="3" topLeftCell="I9" activePane="bottomRight" state="frozen"/>
      <selection activeCell="E6" sqref="E6"/>
      <selection pane="topRight" activeCell="I6" sqref="I6"/>
      <selection pane="bottomLeft" activeCell="E9" sqref="E9"/>
      <selection pane="bottomRight" activeCell="T18" sqref="T18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5.6640625" customWidth="1"/>
    <col min="32" max="32" width="6.33203125" customWidth="1"/>
    <col min="42" max="42" width="16" customWidth="1"/>
    <col min="45" max="45" width="4.83203125" customWidth="1"/>
    <col min="53" max="53" width="4.5" customWidth="1"/>
    <col min="55" max="55" width="15.5" customWidth="1"/>
    <col min="64" max="64" width="5.83203125" customWidth="1"/>
  </cols>
  <sheetData>
    <row r="1" spans="1:8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AT1" s="3" t="s">
        <v>1</v>
      </c>
      <c r="AU1" s="3" t="s">
        <v>1</v>
      </c>
      <c r="AV1" s="3" t="s">
        <v>1</v>
      </c>
      <c r="AW1" s="3" t="s">
        <v>2</v>
      </c>
      <c r="AX1" s="3" t="s">
        <v>2</v>
      </c>
      <c r="AY1" s="3" t="s">
        <v>2</v>
      </c>
      <c r="AZ1" s="3" t="s">
        <v>112</v>
      </c>
      <c r="BA1" s="3"/>
      <c r="BB1" s="3" t="s">
        <v>1</v>
      </c>
      <c r="BC1" s="3" t="s">
        <v>1</v>
      </c>
      <c r="BD1" s="3" t="s">
        <v>1</v>
      </c>
      <c r="BE1" s="3" t="s">
        <v>2</v>
      </c>
      <c r="BF1" s="3" t="s">
        <v>2</v>
      </c>
      <c r="BG1" s="3" t="s">
        <v>2</v>
      </c>
      <c r="BH1" s="3" t="s">
        <v>112</v>
      </c>
      <c r="BI1" s="3"/>
      <c r="BJ1" s="3"/>
      <c r="BM1" s="3" t="s">
        <v>1</v>
      </c>
      <c r="BN1" s="3" t="s">
        <v>1</v>
      </c>
      <c r="BO1" s="3" t="s">
        <v>1</v>
      </c>
      <c r="BP1" s="3" t="s">
        <v>2</v>
      </c>
      <c r="BQ1" s="3" t="s">
        <v>2</v>
      </c>
      <c r="BR1" s="3" t="s">
        <v>2</v>
      </c>
      <c r="BS1" s="3" t="s">
        <v>112</v>
      </c>
      <c r="BU1" s="3" t="s">
        <v>1</v>
      </c>
      <c r="BV1" s="3" t="s">
        <v>1</v>
      </c>
      <c r="BW1" s="3" t="s">
        <v>1</v>
      </c>
      <c r="BX1" s="3" t="s">
        <v>2</v>
      </c>
      <c r="BY1" s="3" t="s">
        <v>2</v>
      </c>
      <c r="BZ1" s="3" t="s">
        <v>2</v>
      </c>
      <c r="CA1" s="3" t="s">
        <v>112</v>
      </c>
    </row>
    <row r="2" spans="1:8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AT2" s="3" t="s">
        <v>4</v>
      </c>
      <c r="AU2" s="3" t="s">
        <v>5</v>
      </c>
      <c r="AV2" s="3" t="s">
        <v>6</v>
      </c>
      <c r="AW2" s="3" t="s">
        <v>4</v>
      </c>
      <c r="AX2" s="3" t="s">
        <v>5</v>
      </c>
      <c r="AY2" s="3" t="s">
        <v>6</v>
      </c>
      <c r="AZ2" s="3" t="s">
        <v>113</v>
      </c>
      <c r="BA2" s="3"/>
      <c r="BB2" s="3" t="s">
        <v>4</v>
      </c>
      <c r="BC2" s="3" t="s">
        <v>5</v>
      </c>
      <c r="BD2" s="3" t="s">
        <v>6</v>
      </c>
      <c r="BE2" s="3" t="s">
        <v>4</v>
      </c>
      <c r="BF2" s="3" t="s">
        <v>5</v>
      </c>
      <c r="BG2" s="3" t="s">
        <v>6</v>
      </c>
      <c r="BH2" s="3" t="s">
        <v>113</v>
      </c>
      <c r="BI2" s="3"/>
      <c r="BJ2" s="3"/>
      <c r="BM2" s="3" t="s">
        <v>4</v>
      </c>
      <c r="BN2" s="3" t="s">
        <v>5</v>
      </c>
      <c r="BO2" s="3" t="s">
        <v>6</v>
      </c>
      <c r="BP2" s="3" t="s">
        <v>4</v>
      </c>
      <c r="BQ2" s="3" t="s">
        <v>5</v>
      </c>
      <c r="BR2" s="3" t="s">
        <v>6</v>
      </c>
      <c r="BS2" s="3" t="s">
        <v>113</v>
      </c>
      <c r="BU2" s="3" t="s">
        <v>4</v>
      </c>
      <c r="BV2" s="3" t="s">
        <v>5</v>
      </c>
      <c r="BW2" s="3" t="s">
        <v>6</v>
      </c>
      <c r="BX2" s="3" t="s">
        <v>4</v>
      </c>
      <c r="BY2" s="3" t="s">
        <v>5</v>
      </c>
      <c r="BZ2" s="3" t="s">
        <v>6</v>
      </c>
      <c r="CA2" s="3" t="s">
        <v>113</v>
      </c>
    </row>
    <row r="3" spans="1:8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35</v>
      </c>
      <c r="N3" s="3" t="s">
        <v>37</v>
      </c>
      <c r="O3" s="3" t="s">
        <v>109</v>
      </c>
      <c r="P3" s="1"/>
      <c r="BB3" s="3"/>
      <c r="BC3" s="3"/>
      <c r="BD3" s="3"/>
      <c r="BE3" s="3"/>
      <c r="BF3" s="3"/>
      <c r="BG3" s="3"/>
      <c r="BH3" s="3"/>
      <c r="BI3" s="3"/>
      <c r="BJ3" s="3"/>
      <c r="BM3" s="3"/>
      <c r="BN3" s="3"/>
      <c r="BO3" s="3"/>
      <c r="BP3" s="3"/>
      <c r="BQ3" s="3"/>
      <c r="BR3" s="3"/>
      <c r="BS3" s="3"/>
      <c r="BU3" s="3"/>
      <c r="BV3" s="3"/>
      <c r="BW3" s="3"/>
      <c r="BX3" s="3"/>
      <c r="BY3" s="3"/>
      <c r="BZ3" s="3"/>
    </row>
    <row r="4" spans="1:8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AG4" s="5" t="s">
        <v>9</v>
      </c>
      <c r="AQ4" s="39" t="s">
        <v>10</v>
      </c>
      <c r="AR4" s="39"/>
    </row>
    <row r="5" spans="1:80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"/>
      <c r="AG5" t="s">
        <v>76</v>
      </c>
      <c r="AH5" t="s">
        <v>77</v>
      </c>
      <c r="AJ5" t="s">
        <v>78</v>
      </c>
      <c r="AL5" t="s">
        <v>79</v>
      </c>
      <c r="AN5" t="s">
        <v>80</v>
      </c>
      <c r="AO5" t="s">
        <v>81</v>
      </c>
      <c r="AP5" t="s">
        <v>82</v>
      </c>
      <c r="AQ5" t="s">
        <v>93</v>
      </c>
      <c r="AR5" t="s">
        <v>97</v>
      </c>
      <c r="AS5" s="3"/>
      <c r="AT5" s="3"/>
      <c r="AU5" s="3"/>
      <c r="AV5" s="3"/>
      <c r="AW5" s="3"/>
      <c r="AX5" s="3"/>
      <c r="AY5" s="3"/>
      <c r="AZ5" s="3"/>
      <c r="BA5" s="3"/>
    </row>
    <row r="6" spans="1:80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4" t="s">
        <v>67</v>
      </c>
      <c r="R6" s="4" t="s">
        <v>68</v>
      </c>
      <c r="S6" s="4" t="s">
        <v>69</v>
      </c>
      <c r="T6" s="4" t="s">
        <v>70</v>
      </c>
      <c r="U6" s="4"/>
      <c r="V6" s="4" t="s">
        <v>116</v>
      </c>
      <c r="W6" s="4" t="s">
        <v>120</v>
      </c>
      <c r="X6" s="4" t="s">
        <v>140</v>
      </c>
      <c r="Y6" s="4" t="s">
        <v>143</v>
      </c>
      <c r="Z6" s="4" t="s">
        <v>71</v>
      </c>
      <c r="AA6" s="4" t="s">
        <v>72</v>
      </c>
      <c r="AB6" s="4" t="s">
        <v>102</v>
      </c>
      <c r="AC6" s="4" t="s">
        <v>73</v>
      </c>
      <c r="AD6" s="4" t="s">
        <v>74</v>
      </c>
      <c r="AE6" s="4" t="s">
        <v>75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80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137</v>
      </c>
      <c r="L7" s="6" t="s">
        <v>33</v>
      </c>
      <c r="M7" s="6" t="s">
        <v>138</v>
      </c>
      <c r="N7" s="6" t="s">
        <v>36</v>
      </c>
      <c r="O7" s="6" t="s">
        <v>38</v>
      </c>
      <c r="P7" s="1"/>
      <c r="Q7" s="6" t="s">
        <v>12</v>
      </c>
      <c r="R7" s="6" t="s">
        <v>21</v>
      </c>
      <c r="S7" s="6" t="s">
        <v>22</v>
      </c>
      <c r="T7" s="6" t="s">
        <v>23</v>
      </c>
      <c r="U7" s="6" t="s">
        <v>146</v>
      </c>
      <c r="V7" s="6" t="s">
        <v>117</v>
      </c>
      <c r="W7" s="6" t="s">
        <v>118</v>
      </c>
      <c r="X7" s="6" t="s">
        <v>139</v>
      </c>
      <c r="Y7" s="6" t="s">
        <v>142</v>
      </c>
      <c r="Z7" s="6" t="s">
        <v>88</v>
      </c>
      <c r="AA7" s="6" t="s">
        <v>16</v>
      </c>
      <c r="AB7" s="6" t="s">
        <v>141</v>
      </c>
      <c r="AC7" s="6" t="s">
        <v>17</v>
      </c>
      <c r="AD7" s="6" t="s">
        <v>18</v>
      </c>
      <c r="AE7" s="6" t="s">
        <v>19</v>
      </c>
      <c r="AF7" s="6"/>
      <c r="AG7" s="6" t="s">
        <v>12</v>
      </c>
      <c r="AH7" s="6" t="s">
        <v>13</v>
      </c>
      <c r="AI7" s="6" t="s">
        <v>148</v>
      </c>
      <c r="AJ7" s="6" t="s">
        <v>15</v>
      </c>
      <c r="AK7" s="6" t="s">
        <v>142</v>
      </c>
      <c r="AL7" s="6" t="s">
        <v>16</v>
      </c>
      <c r="AM7" s="6" t="s">
        <v>141</v>
      </c>
      <c r="AN7" s="6" t="s">
        <v>17</v>
      </c>
      <c r="AO7" s="6" t="s">
        <v>18</v>
      </c>
      <c r="AP7" s="6" t="s">
        <v>19</v>
      </c>
      <c r="AQ7" s="38" t="s">
        <v>14</v>
      </c>
      <c r="AR7" s="38" t="s">
        <v>87</v>
      </c>
      <c r="AS7" s="6"/>
      <c r="AT7" s="6"/>
      <c r="AU7" s="6"/>
      <c r="AV7" s="6"/>
      <c r="AW7" s="6"/>
      <c r="AX7" s="6"/>
      <c r="AY7" s="6"/>
      <c r="AZ7" s="6"/>
      <c r="BA7" s="6"/>
    </row>
    <row r="8" spans="1:80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8"/>
      <c r="Q8" s="9" t="s">
        <v>26</v>
      </c>
      <c r="R8" s="9" t="s">
        <v>26</v>
      </c>
      <c r="S8" s="9" t="s">
        <v>26</v>
      </c>
      <c r="T8" s="9" t="s">
        <v>26</v>
      </c>
      <c r="U8" s="9"/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124</v>
      </c>
      <c r="AF8" s="9"/>
      <c r="AG8" s="9" t="s">
        <v>26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26</v>
      </c>
      <c r="AM8" s="9"/>
      <c r="AN8" s="9" t="s">
        <v>26</v>
      </c>
      <c r="AO8" s="9" t="s">
        <v>26</v>
      </c>
      <c r="AP8" s="9" t="s">
        <v>124</v>
      </c>
      <c r="AQ8" s="9" t="s">
        <v>26</v>
      </c>
      <c r="AR8" s="9" t="s">
        <v>26</v>
      </c>
      <c r="AS8" s="9"/>
      <c r="AT8" s="9"/>
      <c r="AU8" s="9"/>
      <c r="AV8" s="9"/>
      <c r="AW8" s="9"/>
      <c r="AX8" s="9"/>
      <c r="AY8" s="9"/>
      <c r="AZ8" s="9"/>
      <c r="BA8" s="9"/>
      <c r="BB8" s="7"/>
      <c r="BC8" s="7"/>
      <c r="BD8" s="7"/>
      <c r="BE8" s="7"/>
      <c r="BF8" s="7"/>
      <c r="BG8" s="7"/>
      <c r="BH8" s="7"/>
      <c r="BI8" s="7"/>
      <c r="BJ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11" t="s">
        <v>27</v>
      </c>
      <c r="AT9" s="11" t="s">
        <v>114</v>
      </c>
      <c r="BB9" s="11" t="s">
        <v>28</v>
      </c>
      <c r="BJ9" t="s">
        <v>98</v>
      </c>
      <c r="BK9" t="s">
        <v>99</v>
      </c>
      <c r="BM9" s="11" t="s">
        <v>115</v>
      </c>
      <c r="BU9" s="11" t="s">
        <v>29</v>
      </c>
    </row>
    <row r="10" spans="1:80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P10" s="3"/>
      <c r="Q10" s="14">
        <v>0</v>
      </c>
      <c r="R10" s="14">
        <v>0</v>
      </c>
      <c r="S10" s="14">
        <v>0</v>
      </c>
      <c r="T10" s="54">
        <v>0</v>
      </c>
      <c r="U10" s="14">
        <v>0</v>
      </c>
      <c r="V10" s="60">
        <f>1/3.6</f>
        <v>0.27777777777777779</v>
      </c>
      <c r="W10" s="60">
        <f>1/5</f>
        <v>0.2</v>
      </c>
      <c r="X10" s="61">
        <v>0.16666666666666666</v>
      </c>
      <c r="Y10" s="15">
        <v>0</v>
      </c>
      <c r="Z10" s="14">
        <v>0</v>
      </c>
      <c r="AA10" s="14">
        <v>0</v>
      </c>
      <c r="AB10" s="14">
        <v>0</v>
      </c>
      <c r="AC10" s="54">
        <f>1/0.8</f>
        <v>1.25</v>
      </c>
      <c r="AD10" s="14">
        <v>0</v>
      </c>
      <c r="AE10" s="14">
        <v>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22">
        <v>15.162723</v>
      </c>
      <c r="AU10" s="22">
        <v>9.2777778000000009</v>
      </c>
      <c r="AV10" s="22">
        <v>15.166667</v>
      </c>
      <c r="AW10" s="22">
        <v>13.7</v>
      </c>
      <c r="AX10" s="22">
        <v>8.1999999999999993</v>
      </c>
      <c r="AY10" s="22">
        <v>13.9</v>
      </c>
      <c r="AZ10" s="22">
        <v>12.4</v>
      </c>
      <c r="BA10" s="13"/>
      <c r="BB10" s="14">
        <v>10</v>
      </c>
      <c r="BC10" s="14">
        <v>8</v>
      </c>
      <c r="BD10" s="14">
        <v>10</v>
      </c>
      <c r="BE10" s="14">
        <v>10</v>
      </c>
      <c r="BF10" s="14">
        <v>8</v>
      </c>
      <c r="BG10" s="14">
        <v>10</v>
      </c>
      <c r="BH10" s="14">
        <v>12</v>
      </c>
      <c r="BJ10" s="14">
        <v>0</v>
      </c>
      <c r="BK10" s="34" cm="1">
        <f t="array" ref="BK10:BK15">1+(BJ10:BJ15*BJ17)</f>
        <v>1</v>
      </c>
      <c r="BL10" s="13"/>
      <c r="BM10" s="17" cm="1">
        <f t="array" ref="BM10:BS15">AT10:AZ15-MMULT(Q10:AE15,TRANSPOSE(Q45:AE51))-BB10:BH15*_xlfn.ANCHORARRAY(BK10)-BU10:CA15</f>
        <v>3.5000000833333331</v>
      </c>
      <c r="BN10" s="18">
        <v>2.2222224060897133E-8</v>
      </c>
      <c r="BO10" s="18">
        <v>3.5000003333333343</v>
      </c>
      <c r="BP10" s="18">
        <v>3.5</v>
      </c>
      <c r="BQ10" s="18">
        <v>-8.8817841970012523E-16</v>
      </c>
      <c r="BR10" s="19">
        <v>3.5</v>
      </c>
      <c r="BS10" s="19">
        <v>0</v>
      </c>
      <c r="BT10" s="13"/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</row>
    <row r="11" spans="1:80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cm="1">
        <f t="array" ref="J11">SUM(MMULT(MMULT(I59:K59,TRANSPOSE(I63:K69)),_xlfn.ANCHORARRAY(Q53)))+SUM(_xlfn.ANCHORARRAY(AG92))</f>
        <v>1755.883886545</v>
      </c>
      <c r="K11" s="31" cm="1">
        <f t="array" ref="K11">MMULT(AG34:AR34,TRANSPOSE(AG79:AR79))+BJ17*BJ19</f>
        <v>640</v>
      </c>
      <c r="L11" s="32">
        <f>J11*SUM(J77:J86)+K11</f>
        <v>15304.000372500705</v>
      </c>
      <c r="P11" s="3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1.0000000000000001E-5</v>
      </c>
      <c r="AA11" s="15">
        <v>1.3</v>
      </c>
      <c r="AB11" s="14">
        <v>1.1499999999999999</v>
      </c>
      <c r="AC11" s="14">
        <v>0</v>
      </c>
      <c r="AD11" s="14">
        <v>0</v>
      </c>
      <c r="AE11" s="14">
        <v>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2">
        <v>7</v>
      </c>
      <c r="AU11" s="22">
        <v>4.5999999999999996</v>
      </c>
      <c r="AV11" s="22">
        <v>8</v>
      </c>
      <c r="AW11" s="22">
        <v>1</v>
      </c>
      <c r="AX11" s="22">
        <v>1</v>
      </c>
      <c r="AY11" s="22">
        <v>2</v>
      </c>
      <c r="AZ11" s="22">
        <v>2</v>
      </c>
      <c r="BA11" s="13"/>
      <c r="BB11" s="14">
        <v>1</v>
      </c>
      <c r="BC11" s="14">
        <v>1</v>
      </c>
      <c r="BD11" s="14">
        <v>2</v>
      </c>
      <c r="BE11" s="14">
        <v>1</v>
      </c>
      <c r="BF11" s="14">
        <v>1</v>
      </c>
      <c r="BG11" s="14">
        <v>2</v>
      </c>
      <c r="BH11" s="14">
        <v>2</v>
      </c>
      <c r="BJ11" s="14">
        <v>0</v>
      </c>
      <c r="BK11" s="34">
        <v>1</v>
      </c>
      <c r="BL11" s="13"/>
      <c r="BM11" s="20">
        <v>-0.50001014197500027</v>
      </c>
      <c r="BN11" s="13">
        <v>-0.30000000000000071</v>
      </c>
      <c r="BO11" s="13">
        <v>-0.50002000000000013</v>
      </c>
      <c r="BP11" s="13">
        <v>0</v>
      </c>
      <c r="BQ11" s="13">
        <v>0</v>
      </c>
      <c r="BR11" s="21">
        <v>0</v>
      </c>
      <c r="BS11" s="21">
        <v>0</v>
      </c>
      <c r="BT11" s="13"/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</row>
    <row r="12" spans="1:80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22">
        <v>5</v>
      </c>
      <c r="AU12" s="22">
        <v>3</v>
      </c>
      <c r="AV12" s="22">
        <v>5</v>
      </c>
      <c r="AW12" s="22">
        <v>0</v>
      </c>
      <c r="AX12" s="22">
        <v>0</v>
      </c>
      <c r="AY12" s="22">
        <v>0</v>
      </c>
      <c r="AZ12" s="22">
        <v>0</v>
      </c>
      <c r="BA12" s="13"/>
      <c r="BB12" s="14">
        <v>5</v>
      </c>
      <c r="BC12" s="14">
        <v>3</v>
      </c>
      <c r="BD12" s="14">
        <v>5</v>
      </c>
      <c r="BE12" s="14">
        <v>0</v>
      </c>
      <c r="BF12" s="14">
        <v>0</v>
      </c>
      <c r="BG12" s="14">
        <v>0</v>
      </c>
      <c r="BH12" s="14">
        <v>0</v>
      </c>
      <c r="BJ12" s="14">
        <v>-0.1</v>
      </c>
      <c r="BK12" s="34">
        <v>1</v>
      </c>
      <c r="BL12" s="13"/>
      <c r="BM12" s="20">
        <v>0</v>
      </c>
      <c r="BN12" s="13">
        <v>0</v>
      </c>
      <c r="BO12" s="13">
        <v>0</v>
      </c>
      <c r="BP12" s="13">
        <v>0</v>
      </c>
      <c r="BQ12" s="13">
        <v>0</v>
      </c>
      <c r="BR12" s="21">
        <v>0</v>
      </c>
      <c r="BS12" s="21">
        <v>0</v>
      </c>
      <c r="BT12" s="13"/>
      <c r="BU12" s="22">
        <v>0</v>
      </c>
      <c r="BV12" s="22">
        <v>0</v>
      </c>
      <c r="BW12" s="22">
        <v>0</v>
      </c>
      <c r="BX12" s="22">
        <v>0</v>
      </c>
      <c r="BY12" s="22">
        <v>0</v>
      </c>
      <c r="BZ12" s="22">
        <v>0</v>
      </c>
      <c r="CA12" s="22">
        <v>0</v>
      </c>
    </row>
    <row r="13" spans="1:80" x14ac:dyDescent="0.2">
      <c r="A13" s="3"/>
      <c r="B13" s="3"/>
      <c r="C13" s="3" t="s">
        <v>35</v>
      </c>
      <c r="D13" s="3"/>
      <c r="E13" s="3"/>
      <c r="F13" s="3"/>
      <c r="G13" s="6" t="s">
        <v>138</v>
      </c>
      <c r="H13" s="10"/>
      <c r="I13" s="3"/>
      <c r="J13" s="3"/>
      <c r="K13" s="3"/>
      <c r="L13" s="3"/>
      <c r="M13" s="3"/>
      <c r="N13" s="3"/>
      <c r="O13" s="3"/>
      <c r="P13" s="3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13"/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J13" s="14">
        <v>-0.05</v>
      </c>
      <c r="BK13" s="34">
        <v>1</v>
      </c>
      <c r="BL13" s="13"/>
      <c r="BM13" s="20">
        <v>0</v>
      </c>
      <c r="BN13" s="13">
        <v>0</v>
      </c>
      <c r="BO13" s="13">
        <v>0</v>
      </c>
      <c r="BP13" s="13">
        <v>0</v>
      </c>
      <c r="BQ13" s="13">
        <v>0</v>
      </c>
      <c r="BR13" s="21">
        <v>0</v>
      </c>
      <c r="BS13" s="21">
        <v>0</v>
      </c>
      <c r="BT13" s="13"/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</row>
    <row r="14" spans="1:80" x14ac:dyDescent="0.2">
      <c r="A14" s="3"/>
      <c r="B14" s="3"/>
      <c r="C14" s="3" t="s">
        <v>37</v>
      </c>
      <c r="D14" s="3"/>
      <c r="E14" s="3"/>
      <c r="F14" s="3"/>
      <c r="G14" s="6" t="s">
        <v>36</v>
      </c>
      <c r="H14" s="10" t="s">
        <v>26</v>
      </c>
      <c r="I14" s="3"/>
      <c r="J14" s="56">
        <v>4.2500000000000003E-2</v>
      </c>
      <c r="K14" s="3"/>
      <c r="L14" s="3"/>
      <c r="M14" s="3"/>
      <c r="N14" s="3"/>
      <c r="O14" s="3"/>
      <c r="P14" s="3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22">
        <v>0.5</v>
      </c>
      <c r="AU14" s="22">
        <v>1</v>
      </c>
      <c r="AV14" s="22">
        <v>2</v>
      </c>
      <c r="AW14" s="22">
        <v>0.5</v>
      </c>
      <c r="AX14" s="22">
        <v>1</v>
      </c>
      <c r="AY14" s="22">
        <v>2</v>
      </c>
      <c r="AZ14" s="22">
        <v>2</v>
      </c>
      <c r="BA14" s="13"/>
      <c r="BB14" s="14">
        <v>0.5</v>
      </c>
      <c r="BC14" s="14">
        <v>1</v>
      </c>
      <c r="BD14" s="14">
        <v>2</v>
      </c>
      <c r="BE14" s="14">
        <v>0.5</v>
      </c>
      <c r="BF14" s="14">
        <v>1</v>
      </c>
      <c r="BG14" s="14">
        <v>2</v>
      </c>
      <c r="BH14" s="14">
        <v>2</v>
      </c>
      <c r="BJ14" s="14">
        <v>0</v>
      </c>
      <c r="BK14" s="34">
        <v>1</v>
      </c>
      <c r="BL14" s="13"/>
      <c r="BM14" s="20">
        <v>0</v>
      </c>
      <c r="BN14" s="13">
        <v>0</v>
      </c>
      <c r="BO14" s="13">
        <v>0</v>
      </c>
      <c r="BP14" s="13">
        <v>0</v>
      </c>
      <c r="BQ14" s="13">
        <v>0</v>
      </c>
      <c r="BR14" s="21">
        <v>0</v>
      </c>
      <c r="BS14" s="21">
        <v>0</v>
      </c>
      <c r="BT14" s="13"/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</row>
    <row r="15" spans="1:80" x14ac:dyDescent="0.2">
      <c r="A15" s="3"/>
      <c r="B15" s="3"/>
      <c r="C15" s="3" t="s">
        <v>109</v>
      </c>
      <c r="D15" s="3"/>
      <c r="E15" s="3"/>
      <c r="F15" s="3"/>
      <c r="G15" s="6" t="s">
        <v>38</v>
      </c>
      <c r="H15" s="10" t="s">
        <v>124</v>
      </c>
      <c r="I15" s="3"/>
      <c r="J15" s="3"/>
      <c r="K15" s="3"/>
      <c r="L15" s="3"/>
      <c r="M15" s="3"/>
      <c r="N15" s="3"/>
      <c r="O15" s="3"/>
      <c r="P15" s="3"/>
      <c r="Q15" s="14">
        <v>0</v>
      </c>
      <c r="R15" s="14">
        <v>0</v>
      </c>
      <c r="S15" s="14">
        <v>0</v>
      </c>
      <c r="T15" s="14">
        <v>0</v>
      </c>
      <c r="U15" s="14">
        <f>1/0.95</f>
        <v>1.0526315789473684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54">
        <f>1/0.4/10.944</f>
        <v>0.22843567251461985</v>
      </c>
      <c r="AE15" s="14">
        <v>0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22">
        <v>0.11421784</v>
      </c>
      <c r="AU15" s="22">
        <v>0.22843567000000001</v>
      </c>
      <c r="AV15" s="22">
        <v>0.45687135000000001</v>
      </c>
      <c r="AW15" s="22">
        <v>0.11421784</v>
      </c>
      <c r="AX15" s="22">
        <v>0.22843567000000001</v>
      </c>
      <c r="AY15" s="22">
        <v>0.45687135000000001</v>
      </c>
      <c r="AZ15" s="22">
        <v>0.45687135000000001</v>
      </c>
      <c r="BA15" s="13"/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J15" s="14">
        <v>0</v>
      </c>
      <c r="BK15" s="34">
        <v>1</v>
      </c>
      <c r="BL15" s="13"/>
      <c r="BM15" s="20">
        <v>3.7426900745263225E-9</v>
      </c>
      <c r="BN15" s="13">
        <v>-2.5146198456837965E-9</v>
      </c>
      <c r="BO15" s="13">
        <v>4.9707603033688486E-9</v>
      </c>
      <c r="BP15" s="13">
        <v>3.7426900745263225E-9</v>
      </c>
      <c r="BQ15" s="13">
        <v>-2.5146198456837965E-9</v>
      </c>
      <c r="BR15" s="21">
        <v>4.9707603033688486E-9</v>
      </c>
      <c r="BS15" s="21">
        <v>4.9707603033688486E-9</v>
      </c>
      <c r="BT15" s="13"/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</row>
    <row r="16" spans="1:80" x14ac:dyDescent="0.2">
      <c r="A16" s="3"/>
      <c r="B16" s="3"/>
      <c r="C16" s="3"/>
      <c r="D16" s="3"/>
      <c r="E16" s="3"/>
      <c r="F16" s="3"/>
      <c r="G16" s="6"/>
      <c r="H16" s="10"/>
      <c r="I16" s="3"/>
      <c r="J16" s="6" t="s">
        <v>39</v>
      </c>
      <c r="K16" s="3"/>
      <c r="L16" s="3"/>
      <c r="M16" s="3"/>
      <c r="N16" s="3"/>
      <c r="O16" s="3"/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23" t="s">
        <v>40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23" t="s">
        <v>85</v>
      </c>
      <c r="BC16" s="13" t="s">
        <v>94</v>
      </c>
      <c r="BG16" s="13"/>
      <c r="BH16" s="13"/>
      <c r="BI16" s="13"/>
      <c r="BJ16" t="s">
        <v>101</v>
      </c>
      <c r="BL16" s="13"/>
      <c r="BM16" s="23" t="s">
        <v>125</v>
      </c>
      <c r="BN16" s="13"/>
      <c r="BO16" s="13"/>
      <c r="BP16" s="13"/>
      <c r="BQ16" s="13"/>
      <c r="BR16" s="13"/>
      <c r="BS16" s="13"/>
      <c r="BT16" s="13"/>
      <c r="BU16" s="23" t="s">
        <v>83</v>
      </c>
    </row>
    <row r="17" spans="1:79" x14ac:dyDescent="0.2">
      <c r="A17" s="3"/>
      <c r="B17" s="3"/>
      <c r="C17" s="3"/>
      <c r="D17" s="6"/>
      <c r="E17" s="6"/>
      <c r="F17" s="4" t="s">
        <v>67</v>
      </c>
      <c r="G17" s="6" t="s">
        <v>12</v>
      </c>
      <c r="H17" s="10" t="s">
        <v>26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3"/>
      <c r="Z17" s="13"/>
      <c r="AA17" s="13"/>
      <c r="AB17" s="13"/>
      <c r="AC17" s="13"/>
      <c r="AD17" s="13"/>
      <c r="AE17" s="13"/>
      <c r="AG17" s="12">
        <v>1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4">
        <v>1</v>
      </c>
      <c r="BC17" s="14">
        <v>0</v>
      </c>
      <c r="BG17" s="13"/>
      <c r="BH17" s="13"/>
      <c r="BI17" s="13"/>
      <c r="BJ17" s="22">
        <v>0</v>
      </c>
      <c r="BL17" s="13"/>
      <c r="BM17" s="17" cm="1">
        <f t="array" ref="BM17:BS22">TRANSPOSE(MMULT(Q45:AE51,J17:O31))-AT10:AZ15</f>
        <v>-9.9999999392252903E-8</v>
      </c>
      <c r="BN17" s="18">
        <v>0</v>
      </c>
      <c r="BO17" s="18">
        <v>-2.9999999995311555E-7</v>
      </c>
      <c r="BP17" s="18">
        <v>0</v>
      </c>
      <c r="BQ17" s="18">
        <v>0</v>
      </c>
      <c r="BR17" s="19">
        <v>0</v>
      </c>
      <c r="BS17" s="19">
        <v>0</v>
      </c>
      <c r="BT17" s="13"/>
      <c r="BU17" s="17" cm="1">
        <f t="array" ref="BU17:CA26">TRANSPOSE(AG61:AP67-AG69:AP75)</f>
        <v>-0.9</v>
      </c>
      <c r="BV17" s="18">
        <v>-1.8</v>
      </c>
      <c r="BW17" s="18">
        <v>-0.9</v>
      </c>
      <c r="BX17" s="18">
        <v>-1.8</v>
      </c>
      <c r="BY17" s="18">
        <v>-2.7</v>
      </c>
      <c r="BZ17" s="19">
        <v>-1.8</v>
      </c>
      <c r="CA17">
        <v>0</v>
      </c>
    </row>
    <row r="18" spans="1:79" x14ac:dyDescent="0.2">
      <c r="A18" s="3"/>
      <c r="B18" s="3"/>
      <c r="C18" s="3"/>
      <c r="D18" s="6"/>
      <c r="E18" s="6"/>
      <c r="F18" s="4" t="s">
        <v>68</v>
      </c>
      <c r="G18" s="6" t="s">
        <v>21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3"/>
      <c r="Z18" s="13"/>
      <c r="AA18" s="13"/>
      <c r="AB18" s="13"/>
      <c r="AC18" s="13"/>
      <c r="AD18" s="13"/>
      <c r="AE18" s="13"/>
      <c r="AG18" s="12">
        <v>0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4">
        <v>0</v>
      </c>
      <c r="BC18" s="14">
        <v>0</v>
      </c>
      <c r="BG18" s="13"/>
      <c r="BH18" s="13"/>
      <c r="BI18" s="13"/>
      <c r="BJ18" s="13" t="s">
        <v>100</v>
      </c>
      <c r="BL18" s="13"/>
      <c r="BM18" s="20">
        <v>0</v>
      </c>
      <c r="BN18" s="13">
        <v>0</v>
      </c>
      <c r="BO18" s="13">
        <v>0</v>
      </c>
      <c r="BP18" s="13">
        <v>0</v>
      </c>
      <c r="BQ18" s="13">
        <v>0</v>
      </c>
      <c r="BR18" s="21">
        <v>0</v>
      </c>
      <c r="BS18" s="21">
        <v>0</v>
      </c>
      <c r="BT18" s="13"/>
      <c r="BU18" s="20">
        <v>-7.2293896000000002</v>
      </c>
      <c r="BV18" s="13">
        <v>-5.7777778</v>
      </c>
      <c r="BW18" s="13">
        <v>-10.700000000000001</v>
      </c>
      <c r="BX18" s="13">
        <v>-10.200000000000001</v>
      </c>
      <c r="BY18" s="13">
        <v>-3.8</v>
      </c>
      <c r="BZ18" s="21">
        <v>-10.4</v>
      </c>
      <c r="CA18">
        <v>-10.700000000000001</v>
      </c>
    </row>
    <row r="19" spans="1:79" x14ac:dyDescent="0.2">
      <c r="A19" s="3"/>
      <c r="B19" s="3"/>
      <c r="C19" s="3"/>
      <c r="D19" s="6"/>
      <c r="E19" s="6"/>
      <c r="F19" s="4" t="s">
        <v>69</v>
      </c>
      <c r="G19" s="6" t="s">
        <v>22</v>
      </c>
      <c r="H19" s="10" t="s">
        <v>26</v>
      </c>
      <c r="I19" s="3"/>
      <c r="J19" s="14">
        <v>-1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3"/>
      <c r="Z19" s="13"/>
      <c r="AA19" s="13"/>
      <c r="AB19" s="13"/>
      <c r="AC19" s="13"/>
      <c r="AD19" s="13"/>
      <c r="AE19" s="13"/>
      <c r="AG19" s="12">
        <v>0</v>
      </c>
      <c r="AH19" s="12">
        <v>1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4">
        <v>-1</v>
      </c>
      <c r="BC19" s="14">
        <v>0</v>
      </c>
      <c r="BG19" s="13"/>
      <c r="BH19" s="13"/>
      <c r="BI19" s="13"/>
      <c r="BJ19" s="13">
        <v>10000</v>
      </c>
      <c r="BL19" s="13"/>
      <c r="BM19" s="20">
        <v>0</v>
      </c>
      <c r="BN19" s="13">
        <v>0</v>
      </c>
      <c r="BO19" s="13">
        <v>0</v>
      </c>
      <c r="BP19" s="13">
        <v>0</v>
      </c>
      <c r="BQ19" s="13">
        <v>0</v>
      </c>
      <c r="BR19" s="21">
        <v>0</v>
      </c>
      <c r="BS19" s="21">
        <v>0</v>
      </c>
      <c r="BT19" s="13"/>
      <c r="BU19" s="20">
        <v>0</v>
      </c>
      <c r="BV19" s="13">
        <v>0</v>
      </c>
      <c r="BW19" s="13">
        <v>0</v>
      </c>
      <c r="BX19" s="13">
        <v>0</v>
      </c>
      <c r="BY19" s="13">
        <v>0</v>
      </c>
      <c r="BZ19" s="21">
        <v>0</v>
      </c>
      <c r="CA19">
        <v>0</v>
      </c>
    </row>
    <row r="20" spans="1:79" x14ac:dyDescent="0.2">
      <c r="A20" s="3"/>
      <c r="B20" s="3"/>
      <c r="C20" s="3"/>
      <c r="D20" s="6"/>
      <c r="E20" s="6"/>
      <c r="F20" s="4" t="s">
        <v>70</v>
      </c>
      <c r="G20" s="6" t="s">
        <v>23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3"/>
      <c r="Z20" s="13"/>
      <c r="AA20" s="13"/>
      <c r="AB20" s="13"/>
      <c r="AC20" s="13"/>
      <c r="AD20" s="13"/>
      <c r="AE20" s="13"/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4">
        <v>1</v>
      </c>
      <c r="BC20" s="14">
        <v>0</v>
      </c>
      <c r="BG20" s="13"/>
      <c r="BH20" s="13"/>
      <c r="BI20" s="13"/>
      <c r="BJ20" s="13"/>
      <c r="BL20" s="6"/>
      <c r="BM20" s="20">
        <v>0</v>
      </c>
      <c r="BN20" s="13">
        <v>0</v>
      </c>
      <c r="BO20" s="13">
        <v>0</v>
      </c>
      <c r="BP20" s="13">
        <v>0</v>
      </c>
      <c r="BQ20" s="13">
        <v>0</v>
      </c>
      <c r="BR20" s="21">
        <v>0</v>
      </c>
      <c r="BS20" s="21">
        <v>0</v>
      </c>
      <c r="BT20" s="13"/>
      <c r="BU20" s="20">
        <v>-5.9858025000000001</v>
      </c>
      <c r="BV20" s="13">
        <v>-4.5999999999999996</v>
      </c>
      <c r="BW20" s="13">
        <v>-6</v>
      </c>
      <c r="BX20" s="13">
        <v>-1</v>
      </c>
      <c r="BY20" s="13">
        <v>-1</v>
      </c>
      <c r="BZ20" s="21">
        <v>-2</v>
      </c>
      <c r="CA20">
        <v>-2</v>
      </c>
    </row>
    <row r="21" spans="1:79" x14ac:dyDescent="0.2">
      <c r="A21" s="3"/>
      <c r="B21" s="3"/>
      <c r="C21" s="3"/>
      <c r="D21" s="6"/>
      <c r="E21" s="6"/>
      <c r="F21" s="4"/>
      <c r="G21" s="6" t="s">
        <v>147</v>
      </c>
      <c r="H21" s="10" t="s">
        <v>26</v>
      </c>
      <c r="I21" s="3"/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3"/>
      <c r="Z21" s="13"/>
      <c r="AA21" s="13"/>
      <c r="AB21" s="13"/>
      <c r="AC21" s="13"/>
      <c r="AD21" s="13"/>
      <c r="AE21" s="13"/>
      <c r="AG21" s="12">
        <v>0</v>
      </c>
      <c r="AH21" s="12">
        <v>0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4">
        <v>0</v>
      </c>
      <c r="BC21" s="14">
        <v>1</v>
      </c>
      <c r="BG21" s="13"/>
      <c r="BH21" s="13"/>
      <c r="BI21" s="13"/>
      <c r="BJ21" s="13"/>
      <c r="BL21" s="6"/>
      <c r="BM21" s="20">
        <v>0</v>
      </c>
      <c r="BN21" s="13">
        <v>0</v>
      </c>
      <c r="BO21" s="13">
        <v>0</v>
      </c>
      <c r="BP21" s="13">
        <v>0</v>
      </c>
      <c r="BQ21" s="13">
        <v>0</v>
      </c>
      <c r="BR21" s="21">
        <v>0</v>
      </c>
      <c r="BS21" s="21">
        <v>0</v>
      </c>
      <c r="BT21" s="13"/>
      <c r="BU21" s="20">
        <v>0</v>
      </c>
      <c r="BV21" s="13">
        <v>0</v>
      </c>
      <c r="BW21" s="13">
        <v>0</v>
      </c>
      <c r="BX21" s="13">
        <v>0</v>
      </c>
      <c r="BY21" s="13">
        <v>0</v>
      </c>
      <c r="BZ21" s="21">
        <v>0</v>
      </c>
      <c r="CA21">
        <v>0</v>
      </c>
    </row>
    <row r="22" spans="1:79" x14ac:dyDescent="0.2">
      <c r="A22" s="3"/>
      <c r="B22" s="3"/>
      <c r="C22" s="3"/>
      <c r="D22" s="6"/>
      <c r="E22" s="6"/>
      <c r="F22" s="4" t="s">
        <v>116</v>
      </c>
      <c r="G22" s="6" t="s">
        <v>117</v>
      </c>
      <c r="H22" s="10" t="s">
        <v>26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3"/>
      <c r="Z22" s="13"/>
      <c r="AA22" s="13"/>
      <c r="AB22" s="13"/>
      <c r="AC22" s="13"/>
      <c r="AD22" s="13"/>
      <c r="AE22" s="13"/>
      <c r="AG22" s="12">
        <v>0</v>
      </c>
      <c r="AH22" s="12">
        <v>0</v>
      </c>
      <c r="AI22" s="12">
        <v>0</v>
      </c>
      <c r="AJ22" s="12">
        <v>1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BB22" s="14">
        <v>0</v>
      </c>
      <c r="BC22" s="14">
        <v>1</v>
      </c>
      <c r="BL22" s="6"/>
      <c r="BM22" s="20">
        <v>0</v>
      </c>
      <c r="BN22" s="13">
        <v>0</v>
      </c>
      <c r="BO22" s="13">
        <v>0</v>
      </c>
      <c r="BP22" s="13">
        <v>0</v>
      </c>
      <c r="BQ22" s="13">
        <v>0</v>
      </c>
      <c r="BR22" s="21">
        <v>0</v>
      </c>
      <c r="BS22" s="21">
        <v>0</v>
      </c>
      <c r="BT22" s="13"/>
      <c r="BU22" s="20">
        <v>-5</v>
      </c>
      <c r="BV22" s="13">
        <v>-3</v>
      </c>
      <c r="BW22" s="13">
        <v>-5</v>
      </c>
      <c r="BX22" s="13">
        <v>0</v>
      </c>
      <c r="BY22" s="13">
        <v>0</v>
      </c>
      <c r="BZ22" s="21">
        <v>0</v>
      </c>
      <c r="CA22">
        <v>0</v>
      </c>
    </row>
    <row r="23" spans="1:79" x14ac:dyDescent="0.2">
      <c r="A23" s="3"/>
      <c r="B23" s="3"/>
      <c r="C23" s="3"/>
      <c r="D23" s="6"/>
      <c r="E23" s="6"/>
      <c r="F23" s="4" t="s">
        <v>120</v>
      </c>
      <c r="G23" s="6" t="s">
        <v>118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3"/>
      <c r="Z23" s="13"/>
      <c r="AA23" s="13"/>
      <c r="AB23" s="13"/>
      <c r="AC23" s="13"/>
      <c r="AD23" s="13"/>
      <c r="AE23" s="13"/>
      <c r="AG23" s="12">
        <v>0</v>
      </c>
      <c r="AH23" s="12">
        <v>0</v>
      </c>
      <c r="AI23" s="12">
        <v>0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BB23" s="14">
        <v>0</v>
      </c>
      <c r="BC23" s="14">
        <v>1</v>
      </c>
      <c r="BL23" s="6"/>
      <c r="BM23" s="20"/>
      <c r="BN23" s="13"/>
      <c r="BO23" s="13"/>
      <c r="BP23" s="13"/>
      <c r="BQ23" s="13"/>
      <c r="BR23" s="21"/>
      <c r="BS23" s="21"/>
      <c r="BT23" s="13"/>
      <c r="BU23" s="20">
        <v>0</v>
      </c>
      <c r="BV23" s="13">
        <v>0</v>
      </c>
      <c r="BW23" s="13">
        <v>0</v>
      </c>
      <c r="BX23" s="13">
        <v>0</v>
      </c>
      <c r="BY23" s="13">
        <v>0</v>
      </c>
      <c r="BZ23" s="21">
        <v>0</v>
      </c>
      <c r="CA23">
        <v>0</v>
      </c>
    </row>
    <row r="24" spans="1:79" x14ac:dyDescent="0.2">
      <c r="A24" s="3"/>
      <c r="B24" s="3"/>
      <c r="C24" s="3"/>
      <c r="D24" s="6"/>
      <c r="E24" s="6"/>
      <c r="F24" s="4" t="s">
        <v>140</v>
      </c>
      <c r="G24" s="6" t="s">
        <v>139</v>
      </c>
      <c r="H24" s="10" t="s">
        <v>26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Z24" s="13"/>
      <c r="AA24" s="13"/>
      <c r="AB24" s="13"/>
      <c r="AC24" s="13"/>
      <c r="AD24" s="13"/>
      <c r="AE24" s="13"/>
      <c r="AG24" s="12">
        <v>0</v>
      </c>
      <c r="AH24" s="12">
        <v>0</v>
      </c>
      <c r="AI24" s="12">
        <v>0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BB24" s="14">
        <v>0</v>
      </c>
      <c r="BC24" s="14">
        <v>0</v>
      </c>
      <c r="BL24" s="6"/>
      <c r="BM24" s="20"/>
      <c r="BN24" s="13"/>
      <c r="BO24" s="13"/>
      <c r="BP24" s="13"/>
      <c r="BQ24" s="13"/>
      <c r="BR24" s="21"/>
      <c r="BS24" s="21"/>
      <c r="BT24" s="13"/>
      <c r="BU24" s="20">
        <v>0</v>
      </c>
      <c r="BV24" s="13">
        <v>0</v>
      </c>
      <c r="BW24" s="13">
        <v>0</v>
      </c>
      <c r="BX24" s="13">
        <v>0</v>
      </c>
      <c r="BY24" s="13">
        <v>0</v>
      </c>
      <c r="BZ24" s="21">
        <v>0</v>
      </c>
      <c r="CA24">
        <v>0</v>
      </c>
    </row>
    <row r="25" spans="1:79" x14ac:dyDescent="0.2">
      <c r="A25" s="3"/>
      <c r="B25" s="3"/>
      <c r="C25" s="3"/>
      <c r="D25" s="6"/>
      <c r="E25" s="6"/>
      <c r="F25" s="4" t="s">
        <v>143</v>
      </c>
      <c r="G25" s="6" t="s">
        <v>142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Z25" s="13"/>
      <c r="AA25" s="13"/>
      <c r="AB25" s="13"/>
      <c r="AC25" s="13"/>
      <c r="AD25" s="13"/>
      <c r="AE25" s="13"/>
      <c r="AG25" s="12">
        <v>0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BB25" s="14">
        <v>0</v>
      </c>
      <c r="BC25" s="14">
        <v>0</v>
      </c>
      <c r="BL25" s="6"/>
      <c r="BM25" s="20"/>
      <c r="BN25" s="13"/>
      <c r="BO25" s="13"/>
      <c r="BP25" s="13"/>
      <c r="BQ25" s="13"/>
      <c r="BR25" s="21"/>
      <c r="BS25" s="21"/>
      <c r="BT25" s="13"/>
      <c r="BU25" s="20">
        <v>5.5</v>
      </c>
      <c r="BV25" s="13">
        <v>5</v>
      </c>
      <c r="BW25" s="13">
        <v>4</v>
      </c>
      <c r="BX25" s="13">
        <v>5.5</v>
      </c>
      <c r="BY25" s="13">
        <v>5</v>
      </c>
      <c r="BZ25" s="21">
        <v>4</v>
      </c>
      <c r="CA25">
        <v>4</v>
      </c>
    </row>
    <row r="26" spans="1:79" x14ac:dyDescent="0.2">
      <c r="A26" s="3"/>
      <c r="B26" s="3"/>
      <c r="C26" s="3"/>
      <c r="D26" s="6"/>
      <c r="E26" s="6"/>
      <c r="F26" s="4" t="s">
        <v>71</v>
      </c>
      <c r="G26" s="6" t="s">
        <v>88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3"/>
      <c r="Z26" s="13"/>
      <c r="AA26" s="13"/>
      <c r="AB26" s="13"/>
      <c r="AC26" s="13"/>
      <c r="AD26" s="13"/>
      <c r="AE26" s="13"/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1</v>
      </c>
      <c r="BB26" s="14">
        <v>0</v>
      </c>
      <c r="BC26" s="14">
        <v>1</v>
      </c>
      <c r="BL26" s="6"/>
      <c r="BM26" s="20"/>
      <c r="BN26" s="13"/>
      <c r="BO26" s="13"/>
      <c r="BP26" s="13"/>
      <c r="BQ26" s="13"/>
      <c r="BR26" s="21"/>
      <c r="BS26" s="21"/>
      <c r="BT26" s="13"/>
      <c r="BU26" s="20">
        <v>-0.11421784</v>
      </c>
      <c r="BV26" s="13">
        <v>-0.22843567000000001</v>
      </c>
      <c r="BW26" s="13">
        <v>-0.45687135000000001</v>
      </c>
      <c r="BX26" s="13">
        <v>-0.11421784</v>
      </c>
      <c r="BY26" s="13">
        <v>-0.22843567000000001</v>
      </c>
      <c r="BZ26" s="21">
        <v>-0.45687135000000001</v>
      </c>
      <c r="CA26">
        <v>-0.45687135000000001</v>
      </c>
    </row>
    <row r="27" spans="1:79" x14ac:dyDescent="0.2">
      <c r="A27" s="3"/>
      <c r="B27" s="3"/>
      <c r="C27" s="3"/>
      <c r="D27" s="6"/>
      <c r="E27" s="6"/>
      <c r="F27" s="4" t="s">
        <v>72</v>
      </c>
      <c r="G27" s="6" t="s">
        <v>16</v>
      </c>
      <c r="H27" s="10" t="s">
        <v>26</v>
      </c>
      <c r="I27" s="3"/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3"/>
      <c r="Z27" s="13"/>
      <c r="AA27" s="13"/>
      <c r="AB27" s="13"/>
      <c r="AC27" s="13"/>
      <c r="AD27" s="55"/>
      <c r="AE27" s="13"/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BB27" s="14">
        <v>0</v>
      </c>
      <c r="BC27" s="14">
        <v>0</v>
      </c>
      <c r="BL27" s="6"/>
      <c r="BM27" s="20"/>
      <c r="BN27" s="13"/>
      <c r="BO27" s="13"/>
      <c r="BP27" s="13"/>
      <c r="BQ27" s="13"/>
      <c r="BR27" s="21"/>
      <c r="BS27" s="21"/>
      <c r="BT27" s="13"/>
      <c r="BU27" s="20"/>
      <c r="BV27" s="13"/>
      <c r="BW27" s="13"/>
      <c r="BX27" s="13"/>
      <c r="BY27" s="13"/>
      <c r="BZ27" s="21"/>
    </row>
    <row r="28" spans="1:79" x14ac:dyDescent="0.2">
      <c r="A28" s="3"/>
      <c r="B28" s="3"/>
      <c r="C28" s="3"/>
      <c r="D28" s="6"/>
      <c r="E28" s="6"/>
      <c r="F28" s="4" t="s">
        <v>102</v>
      </c>
      <c r="G28" s="6" t="s">
        <v>141</v>
      </c>
      <c r="H28" s="10" t="s">
        <v>26</v>
      </c>
      <c r="I28" s="3"/>
      <c r="J28" s="14">
        <v>0</v>
      </c>
      <c r="K28" s="14">
        <v>0</v>
      </c>
      <c r="L28" s="14">
        <v>1</v>
      </c>
      <c r="M28" s="14">
        <v>0</v>
      </c>
      <c r="N28" s="14">
        <v>0</v>
      </c>
      <c r="O28" s="14">
        <v>0</v>
      </c>
      <c r="P28" s="3"/>
      <c r="Z28" s="13"/>
      <c r="AA28" s="13"/>
      <c r="AB28" s="13"/>
      <c r="AC28" s="13"/>
      <c r="AD28" s="55"/>
      <c r="AE28" s="13"/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1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BB28" s="14">
        <v>0</v>
      </c>
      <c r="BC28" s="14">
        <v>0</v>
      </c>
      <c r="BL28" s="6"/>
      <c r="BM28" s="13"/>
      <c r="BN28" s="13"/>
      <c r="BO28" s="13"/>
      <c r="BP28" s="13"/>
      <c r="BQ28" s="13"/>
      <c r="BR28" s="13"/>
      <c r="BS28" s="13"/>
      <c r="BT28" s="13"/>
      <c r="BU28" s="20"/>
      <c r="BV28" s="13"/>
      <c r="BW28" s="13"/>
      <c r="BX28" s="13"/>
      <c r="BY28" s="13"/>
      <c r="BZ28" s="21"/>
    </row>
    <row r="29" spans="1:79" x14ac:dyDescent="0.2">
      <c r="A29" s="3"/>
      <c r="B29" s="3"/>
      <c r="C29" s="3"/>
      <c r="D29" s="6"/>
      <c r="E29" s="6"/>
      <c r="F29" s="4" t="s">
        <v>73</v>
      </c>
      <c r="G29" s="6" t="s">
        <v>17</v>
      </c>
      <c r="H29" s="10" t="s">
        <v>26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3"/>
      <c r="Z29" s="13"/>
      <c r="AA29" s="13"/>
      <c r="AB29" s="13"/>
      <c r="AC29" s="13"/>
      <c r="AD29" s="13"/>
      <c r="AE29" s="13"/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BB29" s="14">
        <v>0</v>
      </c>
      <c r="BC29" s="14">
        <v>0</v>
      </c>
      <c r="BL29" s="6"/>
      <c r="BT29" s="13"/>
      <c r="BU29" s="26"/>
      <c r="BZ29" s="27"/>
    </row>
    <row r="30" spans="1:79" x14ac:dyDescent="0.2">
      <c r="A30" s="3"/>
      <c r="B30" s="3"/>
      <c r="C30" s="3"/>
      <c r="D30" s="6"/>
      <c r="E30" s="6"/>
      <c r="F30" s="4" t="s">
        <v>74</v>
      </c>
      <c r="G30" s="6" t="s">
        <v>18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</v>
      </c>
      <c r="P30" s="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BB30" s="14">
        <v>0</v>
      </c>
      <c r="BC30" s="14">
        <v>0</v>
      </c>
      <c r="BL30" s="6"/>
      <c r="BT30" s="13"/>
      <c r="BU30" s="26"/>
      <c r="BZ30" s="27"/>
    </row>
    <row r="31" spans="1:79" x14ac:dyDescent="0.2">
      <c r="A31" s="3"/>
      <c r="B31" s="3"/>
      <c r="C31" s="3"/>
      <c r="D31" s="6"/>
      <c r="E31" s="6"/>
      <c r="F31" s="4" t="s">
        <v>75</v>
      </c>
      <c r="G31" s="6" t="s">
        <v>19</v>
      </c>
      <c r="H31" s="10" t="s">
        <v>124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0</v>
      </c>
      <c r="AR31" s="12">
        <v>0</v>
      </c>
      <c r="BB31" s="14">
        <v>0</v>
      </c>
      <c r="BC31" s="14">
        <v>0</v>
      </c>
      <c r="BL31" s="6"/>
      <c r="BT31" s="13"/>
      <c r="BU31" s="20"/>
      <c r="BV31" s="13"/>
      <c r="BW31" s="13"/>
      <c r="BX31" s="13"/>
      <c r="BY31" s="13"/>
      <c r="BZ31" s="21"/>
    </row>
    <row r="32" spans="1:79" x14ac:dyDescent="0.2">
      <c r="BU32" s="11" t="s">
        <v>51</v>
      </c>
    </row>
    <row r="33" spans="1:79" x14ac:dyDescent="0.2">
      <c r="A33" s="3"/>
      <c r="B33" s="3"/>
      <c r="C33" s="3"/>
      <c r="D33" s="3"/>
      <c r="E33" s="3"/>
      <c r="F33" s="3"/>
      <c r="G33" s="6" t="s">
        <v>50</v>
      </c>
      <c r="H33" s="10" t="s">
        <v>103</v>
      </c>
      <c r="I33" s="3"/>
      <c r="J33" s="3"/>
      <c r="K33" s="3"/>
      <c r="L33" s="3"/>
      <c r="M33" s="3"/>
      <c r="N33" s="3"/>
      <c r="O33" s="3"/>
      <c r="P33" s="3"/>
      <c r="Q33" s="14">
        <v>0</v>
      </c>
      <c r="R33" s="14">
        <v>0.15</v>
      </c>
      <c r="S33" s="14">
        <v>-0.08</v>
      </c>
      <c r="T33" s="14">
        <v>0</v>
      </c>
      <c r="U33" s="14"/>
      <c r="V33" s="14">
        <v>0</v>
      </c>
      <c r="W33" s="14">
        <v>0</v>
      </c>
      <c r="X33" s="14"/>
      <c r="Y33" s="14"/>
      <c r="Z33" s="14">
        <v>0</v>
      </c>
      <c r="AA33" s="14">
        <v>0</v>
      </c>
      <c r="AB33" s="14"/>
      <c r="AC33" s="14">
        <v>0</v>
      </c>
      <c r="AD33" s="14">
        <v>0</v>
      </c>
      <c r="AE33" s="14">
        <v>0.55000000000000004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BT33" s="37" t="s">
        <v>95</v>
      </c>
      <c r="BU33" s="13" cm="1">
        <f t="array" ref="BU33:CA34">TRANSPOSE(MMULT(Q45:AE51,BB17:BC31))</f>
        <v>6.2333333</v>
      </c>
      <c r="BV33" s="13">
        <v>1.8</v>
      </c>
      <c r="BW33" s="13">
        <v>2.7666667</v>
      </c>
      <c r="BX33" s="13">
        <v>1.8</v>
      </c>
      <c r="BY33" s="13">
        <v>2.7</v>
      </c>
      <c r="BZ33" s="13">
        <v>1.8</v>
      </c>
      <c r="CA33">
        <v>0</v>
      </c>
    </row>
    <row r="34" spans="1:79" x14ac:dyDescent="0.2">
      <c r="A34" s="3"/>
      <c r="B34" s="3"/>
      <c r="C34" s="3"/>
      <c r="D34" s="3"/>
      <c r="E34" s="3"/>
      <c r="F34" s="3"/>
      <c r="G34" s="6" t="s">
        <v>52</v>
      </c>
      <c r="H34" s="10" t="s">
        <v>103</v>
      </c>
      <c r="I34" s="3"/>
      <c r="J34" s="3"/>
      <c r="K34" s="3"/>
      <c r="L34" s="3"/>
      <c r="M34" s="3"/>
      <c r="N34" s="3"/>
      <c r="O34" s="3"/>
      <c r="P34" s="3"/>
      <c r="AF34" s="13" t="s">
        <v>53</v>
      </c>
      <c r="AG34" s="16">
        <v>2000</v>
      </c>
      <c r="AH34" s="16">
        <v>100</v>
      </c>
      <c r="AI34" s="16">
        <v>1000</v>
      </c>
      <c r="AJ34" s="16">
        <v>3000</v>
      </c>
      <c r="AK34" s="16">
        <v>2000</v>
      </c>
      <c r="AL34" s="52">
        <v>3000</v>
      </c>
      <c r="AM34" s="52">
        <v>7000</v>
      </c>
      <c r="AN34" s="16">
        <v>250</v>
      </c>
      <c r="AO34" s="16">
        <v>150</v>
      </c>
      <c r="AP34" s="16">
        <v>60</v>
      </c>
      <c r="AQ34" s="16">
        <v>2000</v>
      </c>
      <c r="AR34" s="16">
        <v>200</v>
      </c>
      <c r="BT34" t="s">
        <v>87</v>
      </c>
      <c r="BU34" s="13">
        <v>7</v>
      </c>
      <c r="BV34" s="13">
        <v>4.5999999999999996</v>
      </c>
      <c r="BW34" s="13">
        <v>8</v>
      </c>
      <c r="BX34" s="13">
        <v>1</v>
      </c>
      <c r="BY34" s="13">
        <v>1</v>
      </c>
      <c r="BZ34" s="13">
        <v>2</v>
      </c>
      <c r="CA34">
        <v>2</v>
      </c>
    </row>
    <row r="35" spans="1:79" x14ac:dyDescent="0.2">
      <c r="A35" s="3"/>
      <c r="B35" s="3"/>
      <c r="C35" s="3"/>
      <c r="D35" s="3"/>
      <c r="E35" s="3"/>
      <c r="F35" s="3"/>
      <c r="G35" s="6" t="s">
        <v>54</v>
      </c>
      <c r="H35" s="10" t="s">
        <v>104</v>
      </c>
      <c r="I35" s="3"/>
      <c r="J35" s="3"/>
      <c r="K35" s="3"/>
      <c r="L35" s="3"/>
      <c r="M35" s="3"/>
      <c r="N35" s="3"/>
      <c r="O35" s="3"/>
      <c r="P35" s="3"/>
      <c r="AF35" s="13" t="s">
        <v>55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52">
        <v>0</v>
      </c>
      <c r="AM35" s="52">
        <v>0</v>
      </c>
      <c r="AN35" s="16">
        <v>0</v>
      </c>
      <c r="AO35" s="16">
        <v>0</v>
      </c>
      <c r="AP35" s="16">
        <v>0</v>
      </c>
      <c r="AQ35" s="16">
        <v>0</v>
      </c>
      <c r="AR35" s="53">
        <v>0</v>
      </c>
      <c r="BT35" s="13" t="s">
        <v>106</v>
      </c>
      <c r="BU35" s="13"/>
      <c r="BV35" s="13"/>
      <c r="BW35" s="13"/>
      <c r="BX35" s="13"/>
      <c r="BY35" s="13"/>
      <c r="BZ35" s="13"/>
    </row>
    <row r="36" spans="1:79" x14ac:dyDescent="0.2">
      <c r="A36" s="3"/>
      <c r="B36" s="3"/>
      <c r="C36" s="3"/>
      <c r="D36" s="3"/>
      <c r="E36" s="3"/>
      <c r="F36" s="3"/>
      <c r="G36" s="3"/>
      <c r="H36" s="10"/>
      <c r="I36" s="3"/>
      <c r="J36" s="3"/>
      <c r="K36" s="3"/>
      <c r="L36" s="3"/>
      <c r="M36" s="3"/>
      <c r="N36" s="3"/>
      <c r="O36" s="3"/>
      <c r="P36" s="3"/>
      <c r="AF36" s="13"/>
      <c r="AG36" s="13" t="s">
        <v>56</v>
      </c>
      <c r="AH36" s="13"/>
      <c r="AI36" s="13"/>
      <c r="AJ36" s="13"/>
      <c r="AK36" s="13"/>
      <c r="AL36" s="13"/>
      <c r="AM36" s="13"/>
      <c r="AN36" s="13"/>
      <c r="AO36" s="13"/>
      <c r="AQ36" s="23" t="s">
        <v>57</v>
      </c>
      <c r="AR36" s="23"/>
      <c r="AS36" s="13"/>
      <c r="AT36" s="11" t="s">
        <v>90</v>
      </c>
      <c r="AU36" t="s">
        <v>96</v>
      </c>
      <c r="AV36" s="11" t="s">
        <v>91</v>
      </c>
      <c r="AX36" s="13"/>
      <c r="AY36" s="13"/>
      <c r="AZ36" s="13"/>
      <c r="BA36" s="13"/>
      <c r="BB36" s="11" t="s">
        <v>58</v>
      </c>
      <c r="BU36" s="13" t="s">
        <v>59</v>
      </c>
      <c r="BV36" s="13"/>
      <c r="BW36" s="13"/>
      <c r="BX36" s="13"/>
      <c r="BY36" s="13"/>
      <c r="BZ36" s="13"/>
    </row>
    <row r="37" spans="1:79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0"/>
      <c r="I37" s="3"/>
      <c r="J37" s="3"/>
      <c r="K37" s="3"/>
      <c r="L37" s="3"/>
      <c r="M37" s="3"/>
      <c r="N37" s="3"/>
      <c r="O37" s="3"/>
      <c r="P37" s="3"/>
      <c r="AF37" s="13"/>
      <c r="AG37" s="16">
        <v>0.1</v>
      </c>
      <c r="AH37" s="14">
        <v>1</v>
      </c>
      <c r="AI37" s="14">
        <v>1</v>
      </c>
      <c r="AJ37" s="14">
        <v>1</v>
      </c>
      <c r="AK37" s="14">
        <v>1</v>
      </c>
      <c r="AL37" s="14">
        <v>1</v>
      </c>
      <c r="AM37" s="14">
        <v>1</v>
      </c>
      <c r="AN37" s="14">
        <v>1</v>
      </c>
      <c r="AO37" s="14">
        <v>1</v>
      </c>
      <c r="AP37" s="14">
        <v>1</v>
      </c>
      <c r="AQ37" s="42" cm="1">
        <f t="array" ref="AQ37:AQ42">AK53:AK58*AT37:AT42-MMULT(BB37:BG42,T45:T50)</f>
        <v>-5.3333332999999996</v>
      </c>
      <c r="AR37" s="42" cm="1">
        <f t="array" ref="AR37:AR42">AL53:AL58*AU37:AU42-MMULT(BB45:BG50,Z45:Z50)</f>
        <v>-1.0141975000000001</v>
      </c>
      <c r="AS37" s="13"/>
      <c r="AT37" s="45">
        <v>1</v>
      </c>
      <c r="AU37" s="45">
        <v>1</v>
      </c>
      <c r="AV37" s="44">
        <f>1-0.014</f>
        <v>0.98599999999999999</v>
      </c>
      <c r="AX37" s="13"/>
      <c r="AY37" s="13"/>
      <c r="AZ37" s="13"/>
      <c r="BA37" s="13"/>
      <c r="BB37" s="12">
        <v>1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T37" s="13"/>
      <c r="BU37" s="13" cm="1">
        <f t="array" ref="BU37:BZ38">TRANSPOSE(_xlfn.ANCHORARRAY(AI53)-AQ37:AR42)</f>
        <v>5.3333332999999996</v>
      </c>
      <c r="BV37" s="13">
        <v>5.3333332999999996</v>
      </c>
      <c r="BW37" s="13">
        <v>7.1999999999999993</v>
      </c>
      <c r="BX37" s="13">
        <v>7.1999999999999993</v>
      </c>
      <c r="BY37" s="13">
        <v>7.1999999999999993</v>
      </c>
      <c r="BZ37" s="13">
        <v>7.1999999999999993</v>
      </c>
    </row>
    <row r="38" spans="1:79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AF38" s="13"/>
      <c r="AG38" s="16">
        <v>0.2</v>
      </c>
      <c r="AH38" s="14">
        <v>1</v>
      </c>
      <c r="AI38" s="14">
        <v>1</v>
      </c>
      <c r="AJ38" s="14">
        <v>1</v>
      </c>
      <c r="AK38" s="14">
        <v>1</v>
      </c>
      <c r="AL38" s="14">
        <v>1</v>
      </c>
      <c r="AM38" s="14">
        <v>1</v>
      </c>
      <c r="AN38" s="14">
        <v>1</v>
      </c>
      <c r="AO38" s="14">
        <v>1</v>
      </c>
      <c r="AP38" s="14">
        <v>1</v>
      </c>
      <c r="AQ38" s="43">
        <v>-5.3333332999999996</v>
      </c>
      <c r="AR38" s="43">
        <v>-0.99999873500000003</v>
      </c>
      <c r="AS38" s="13"/>
      <c r="AT38" s="45">
        <v>1</v>
      </c>
      <c r="AU38" s="46">
        <f>AU37*$AV$37</f>
        <v>0.98599999999999999</v>
      </c>
      <c r="AX38" s="13"/>
      <c r="AY38" s="13"/>
      <c r="AZ38" s="13"/>
      <c r="BA38" s="13"/>
      <c r="BB38" s="12">
        <v>1</v>
      </c>
      <c r="BC38" s="12">
        <v>1</v>
      </c>
      <c r="BD38" s="12">
        <v>0</v>
      </c>
      <c r="BE38" s="12">
        <v>0</v>
      </c>
      <c r="BF38" s="12">
        <v>0</v>
      </c>
      <c r="BG38" s="12">
        <v>0</v>
      </c>
      <c r="BN38" s="23"/>
      <c r="BO38" s="13"/>
      <c r="BP38" s="13"/>
      <c r="BQ38" s="13"/>
      <c r="BR38" s="13"/>
      <c r="BS38" s="13"/>
      <c r="BT38" s="13"/>
      <c r="BU38" s="13">
        <v>1.0141975000000001</v>
      </c>
      <c r="BV38" s="13">
        <v>0.99999873500000003</v>
      </c>
      <c r="BW38" s="13">
        <v>2.98599875271</v>
      </c>
      <c r="BX38" s="13">
        <v>2.9441947701720599</v>
      </c>
      <c r="BY38" s="13">
        <v>2.9029760433896508</v>
      </c>
      <c r="BZ38" s="13">
        <v>2.8623343787821955</v>
      </c>
    </row>
    <row r="39" spans="1:79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AF39" s="13"/>
      <c r="AG39" s="16">
        <v>0.1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43">
        <v>-7.1999999999999993</v>
      </c>
      <c r="AR39" s="43">
        <v>-2.98599875271</v>
      </c>
      <c r="AS39" s="13"/>
      <c r="AT39" s="45">
        <v>1</v>
      </c>
      <c r="AU39" s="46">
        <f>AU38*$AV$37</f>
        <v>0.97219599999999995</v>
      </c>
      <c r="AX39" s="13"/>
      <c r="AY39" s="13"/>
      <c r="AZ39" s="13"/>
      <c r="BA39" s="13"/>
      <c r="BB39" s="12">
        <v>1</v>
      </c>
      <c r="BC39" s="12">
        <v>1</v>
      </c>
      <c r="BD39" s="12">
        <v>1</v>
      </c>
      <c r="BE39" s="12">
        <v>0</v>
      </c>
      <c r="BF39" s="12">
        <v>0</v>
      </c>
      <c r="BG39" s="12">
        <v>0</v>
      </c>
      <c r="BN39" s="13"/>
      <c r="BO39" s="13"/>
      <c r="BP39" s="13"/>
      <c r="BQ39" s="13"/>
      <c r="BR39" s="13"/>
      <c r="BS39" s="13"/>
    </row>
    <row r="40" spans="1:79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AF40" s="13"/>
      <c r="AG40" s="16">
        <v>0.2</v>
      </c>
      <c r="AH40" s="14">
        <v>1</v>
      </c>
      <c r="AI40" s="14">
        <v>1</v>
      </c>
      <c r="AJ40" s="14">
        <v>1</v>
      </c>
      <c r="AK40" s="14">
        <v>1</v>
      </c>
      <c r="AL40" s="14">
        <v>1</v>
      </c>
      <c r="AM40" s="14">
        <v>1</v>
      </c>
      <c r="AN40" s="14">
        <v>1</v>
      </c>
      <c r="AO40" s="14">
        <v>1</v>
      </c>
      <c r="AP40" s="14">
        <v>1</v>
      </c>
      <c r="AQ40" s="43">
        <v>-7.1999999999999993</v>
      </c>
      <c r="AR40" s="43">
        <v>-2.9441947701720599</v>
      </c>
      <c r="AS40" s="13"/>
      <c r="AT40" s="45">
        <v>1</v>
      </c>
      <c r="AU40" s="46">
        <f>AU39*$AV$37</f>
        <v>0.95858525599999989</v>
      </c>
      <c r="AX40" s="13"/>
      <c r="AY40" s="13"/>
      <c r="AZ40" s="13"/>
      <c r="BA40" s="13"/>
      <c r="BB40" s="12">
        <v>1</v>
      </c>
      <c r="BC40" s="12">
        <v>1</v>
      </c>
      <c r="BD40" s="12">
        <v>1</v>
      </c>
      <c r="BE40" s="12">
        <v>1</v>
      </c>
      <c r="BF40" s="12">
        <v>0</v>
      </c>
      <c r="BG40" s="12">
        <v>0</v>
      </c>
      <c r="BN40" s="13"/>
      <c r="BO40" s="13"/>
      <c r="BP40" s="13"/>
      <c r="BQ40" s="13"/>
      <c r="BR40" s="13"/>
      <c r="BS40" s="13"/>
      <c r="BT40" s="13"/>
      <c r="BU40" s="13" t="s">
        <v>60</v>
      </c>
      <c r="BV40" s="13"/>
      <c r="BW40" s="13"/>
      <c r="BX40" s="13"/>
      <c r="BY40" s="13"/>
      <c r="BZ40" s="13"/>
    </row>
    <row r="41" spans="1:79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AF41" s="13"/>
      <c r="AG41" s="16">
        <v>0.3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43">
        <v>-7.1999999999999993</v>
      </c>
      <c r="AR41" s="43">
        <v>-2.9029760433896508</v>
      </c>
      <c r="AS41" s="13"/>
      <c r="AT41" s="45">
        <v>1</v>
      </c>
      <c r="AU41" s="46">
        <f>AU40*$AV$37</f>
        <v>0.94516506241599985</v>
      </c>
      <c r="AX41" s="13"/>
      <c r="AY41" s="13"/>
      <c r="AZ41" s="13"/>
      <c r="BA41" s="13"/>
      <c r="BB41" s="12">
        <v>1</v>
      </c>
      <c r="BC41" s="12">
        <v>1</v>
      </c>
      <c r="BD41" s="12">
        <v>1</v>
      </c>
      <c r="BE41" s="12">
        <v>1</v>
      </c>
      <c r="BF41" s="12">
        <v>1</v>
      </c>
      <c r="BG41" s="12">
        <v>0</v>
      </c>
      <c r="BN41" s="13"/>
      <c r="BO41" s="13"/>
      <c r="BP41" s="13"/>
      <c r="BQ41" s="13"/>
      <c r="BR41" s="13"/>
      <c r="BS41" s="13"/>
      <c r="BU41" s="13" cm="1">
        <f t="array" ref="BU41:BZ42">TRANSPOSE(AQ37:AR42-_xlfn.ANCHORARRAY(AG53))</f>
        <v>-5.3333332999999996</v>
      </c>
      <c r="BV41" s="13">
        <v>-5.3333332999999996</v>
      </c>
      <c r="BW41" s="13">
        <v>-7.1999999999999993</v>
      </c>
      <c r="BX41" s="13">
        <v>-7.1999999999999993</v>
      </c>
      <c r="BY41" s="13">
        <v>-7.1999999999999993</v>
      </c>
      <c r="BZ41" s="13">
        <v>-7.1999999999999993</v>
      </c>
    </row>
    <row r="42" spans="1:79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AF42" s="13"/>
      <c r="AG42" s="16">
        <v>0.2</v>
      </c>
      <c r="AH42" s="14">
        <v>1</v>
      </c>
      <c r="AI42" s="14">
        <v>1</v>
      </c>
      <c r="AJ42" s="14">
        <v>1</v>
      </c>
      <c r="AK42" s="14">
        <v>1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43">
        <v>-7.1999999999999993</v>
      </c>
      <c r="AR42" s="43">
        <v>-2.8623343787821955</v>
      </c>
      <c r="AS42" s="13"/>
      <c r="AT42" s="45">
        <v>1</v>
      </c>
      <c r="AU42" s="46">
        <f>AU41*$AV$37</f>
        <v>0.93193275154217581</v>
      </c>
      <c r="AX42" s="13"/>
      <c r="AY42" s="13"/>
      <c r="AZ42" s="13"/>
      <c r="BA42" s="13"/>
      <c r="BB42" s="12">
        <v>1</v>
      </c>
      <c r="BC42" s="12">
        <v>1</v>
      </c>
      <c r="BD42" s="12">
        <v>1</v>
      </c>
      <c r="BE42" s="12">
        <v>1</v>
      </c>
      <c r="BF42" s="12">
        <v>1</v>
      </c>
      <c r="BG42" s="12">
        <v>1</v>
      </c>
      <c r="BN42" s="13"/>
      <c r="BO42" s="13"/>
      <c r="BP42" s="13"/>
      <c r="BQ42" s="13"/>
      <c r="BR42" s="13"/>
      <c r="BS42" s="13"/>
      <c r="BU42" s="13">
        <v>-1.0141975000000001</v>
      </c>
      <c r="BV42" s="13">
        <v>-0.99999873500000003</v>
      </c>
      <c r="BW42" s="13">
        <v>-2.98599875271</v>
      </c>
      <c r="BX42" s="13">
        <v>-2.9441947701720599</v>
      </c>
      <c r="BY42" s="13">
        <v>-2.9029760433896508</v>
      </c>
      <c r="BZ42" s="13">
        <v>-2.8623343787821955</v>
      </c>
    </row>
    <row r="43" spans="1:79" x14ac:dyDescent="0.2">
      <c r="A43" s="3" t="s">
        <v>112</v>
      </c>
      <c r="B43" s="3" t="s">
        <v>113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AF43" s="13"/>
      <c r="AG43" s="16">
        <v>0</v>
      </c>
      <c r="AH43" s="14">
        <v>1</v>
      </c>
      <c r="AI43" s="14">
        <v>1</v>
      </c>
      <c r="AJ43" s="14">
        <v>1</v>
      </c>
      <c r="AK43" s="14">
        <v>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BN43" s="13"/>
      <c r="BO43" s="13"/>
      <c r="BP43" s="13"/>
      <c r="BQ43" s="13"/>
      <c r="BR43" s="13"/>
      <c r="BS43" s="13"/>
      <c r="BU43" s="13" t="s">
        <v>61</v>
      </c>
      <c r="BV43" s="13"/>
      <c r="BW43" s="13"/>
      <c r="BX43" s="13"/>
      <c r="BY43" s="13"/>
      <c r="BZ43" s="13"/>
    </row>
    <row r="44" spans="1:79" x14ac:dyDescent="0.2">
      <c r="A44" s="3"/>
      <c r="B44" s="3"/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23" t="s">
        <v>63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23" t="s">
        <v>43</v>
      </c>
      <c r="AH44" t="s">
        <v>96</v>
      </c>
      <c r="AI44" s="23" t="s">
        <v>44</v>
      </c>
      <c r="AJ44" t="s">
        <v>96</v>
      </c>
      <c r="AK44" s="23" t="s">
        <v>45</v>
      </c>
      <c r="AL44" s="3" t="s">
        <v>96</v>
      </c>
      <c r="AM44" s="11" t="s">
        <v>46</v>
      </c>
      <c r="AN44" t="s">
        <v>96</v>
      </c>
      <c r="AO44" s="11" t="s">
        <v>145</v>
      </c>
      <c r="AQ44" s="13"/>
      <c r="AS44" s="13"/>
      <c r="AX44" s="13"/>
      <c r="AY44" s="13"/>
      <c r="AZ44" s="13"/>
      <c r="BA44" s="13"/>
      <c r="BB44" s="11" t="s">
        <v>89</v>
      </c>
      <c r="BN44" s="13"/>
      <c r="BO44" s="13"/>
      <c r="BP44" s="13"/>
      <c r="BQ44" s="13"/>
      <c r="BR44" s="13"/>
      <c r="BS44" s="13"/>
      <c r="BU44" s="13" cm="1">
        <f t="array" ref="BU44:CA44">TRANSPOSE(AM53:AM59-T45:T51)</f>
        <v>-5.3333332999999996</v>
      </c>
      <c r="BV44" s="13">
        <v>0</v>
      </c>
      <c r="BW44" s="13">
        <v>-1.8666666999999999</v>
      </c>
      <c r="BX44" s="13">
        <v>0</v>
      </c>
      <c r="BY44" s="13">
        <v>0</v>
      </c>
      <c r="BZ44" s="13">
        <v>0</v>
      </c>
      <c r="CA44">
        <v>0</v>
      </c>
    </row>
    <row r="45" spans="1:79" x14ac:dyDescent="0.2">
      <c r="A45" s="3" t="s">
        <v>1</v>
      </c>
      <c r="B45" s="3" t="s">
        <v>4</v>
      </c>
      <c r="C45" s="3"/>
      <c r="D45" s="3"/>
      <c r="E45" s="3"/>
      <c r="F45" s="3"/>
      <c r="G45" s="3" t="s">
        <v>64</v>
      </c>
      <c r="H45" s="10"/>
      <c r="I45" s="3"/>
      <c r="J45" s="3"/>
      <c r="K45" s="3"/>
      <c r="L45" s="3"/>
      <c r="M45" s="3"/>
      <c r="N45" s="3"/>
      <c r="O45" s="3"/>
      <c r="P45" s="3"/>
      <c r="Q45" s="22">
        <v>0.9</v>
      </c>
      <c r="R45" s="22">
        <v>8.9293896000000004</v>
      </c>
      <c r="S45" s="22">
        <v>0</v>
      </c>
      <c r="T45" s="22">
        <v>5.3333332999999996</v>
      </c>
      <c r="U45" s="22">
        <v>0</v>
      </c>
      <c r="V45" s="22">
        <v>5.9858025000000001</v>
      </c>
      <c r="W45" s="22">
        <v>0</v>
      </c>
      <c r="X45" s="22">
        <v>0</v>
      </c>
      <c r="Y45" s="22">
        <v>0</v>
      </c>
      <c r="Z45" s="22">
        <v>1.0141975000000001</v>
      </c>
      <c r="AA45" s="22">
        <v>5</v>
      </c>
      <c r="AB45" s="22">
        <v>0</v>
      </c>
      <c r="AC45" s="22">
        <v>0</v>
      </c>
      <c r="AD45" s="22">
        <v>0.5</v>
      </c>
      <c r="AE45" s="22">
        <v>0.11421784</v>
      </c>
      <c r="AF45" s="13"/>
      <c r="AG45" s="14">
        <v>0.1</v>
      </c>
      <c r="AH45" s="14">
        <v>0</v>
      </c>
      <c r="AI45" s="14">
        <v>0.9</v>
      </c>
      <c r="AJ45" s="47">
        <v>0.99</v>
      </c>
      <c r="AK45" s="14">
        <v>0.5</v>
      </c>
      <c r="AL45" s="14">
        <v>0.5</v>
      </c>
      <c r="AM45" s="14">
        <v>0.6</v>
      </c>
      <c r="AN45" s="14">
        <v>1</v>
      </c>
      <c r="AO45" s="14">
        <v>-0.6</v>
      </c>
      <c r="AQ45" s="13"/>
      <c r="AS45" s="13"/>
      <c r="AX45" s="13"/>
      <c r="AY45" s="13"/>
      <c r="AZ45" s="13"/>
      <c r="BA45" s="13"/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N45" s="13"/>
      <c r="BO45" s="13"/>
      <c r="BP45" s="13"/>
      <c r="BQ45" s="13"/>
      <c r="BR45" s="13"/>
      <c r="BS45" s="13"/>
      <c r="BU45" s="13" t="e" cm="1">
        <f t="array" ref="BU45:CA45">TRANSPOSE(#REF!-Z45:Z51)</f>
        <v>#REF!</v>
      </c>
      <c r="BV45" s="13" t="e">
        <v>#REF!</v>
      </c>
      <c r="BW45" s="13" t="e">
        <v>#REF!</v>
      </c>
      <c r="BX45" s="13" t="e">
        <v>#REF!</v>
      </c>
      <c r="BY45" s="13" t="e">
        <v>#REF!</v>
      </c>
      <c r="BZ45" s="13" t="e">
        <v>#REF!</v>
      </c>
      <c r="CA45" t="e">
        <v>#REF!</v>
      </c>
    </row>
    <row r="46" spans="1:79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22">
        <v>1.8</v>
      </c>
      <c r="R46" s="22">
        <v>7.4777778000000001</v>
      </c>
      <c r="S46" s="22">
        <v>0</v>
      </c>
      <c r="T46" s="22">
        <v>0</v>
      </c>
      <c r="U46" s="22">
        <v>0</v>
      </c>
      <c r="V46" s="22">
        <v>4.5999999999999996</v>
      </c>
      <c r="W46" s="22">
        <v>0</v>
      </c>
      <c r="X46" s="22">
        <v>0</v>
      </c>
      <c r="Y46" s="22">
        <v>0</v>
      </c>
      <c r="Z46" s="22">
        <v>0</v>
      </c>
      <c r="AA46" s="22">
        <v>3</v>
      </c>
      <c r="AB46" s="22">
        <v>0</v>
      </c>
      <c r="AC46" s="22">
        <v>0</v>
      </c>
      <c r="AD46" s="22">
        <v>1</v>
      </c>
      <c r="AE46" s="22">
        <v>0.22843567000000001</v>
      </c>
      <c r="AF46" s="13"/>
      <c r="AG46" s="14">
        <v>0.1</v>
      </c>
      <c r="AH46" s="14">
        <v>0</v>
      </c>
      <c r="AI46" s="14">
        <v>0.9</v>
      </c>
      <c r="AJ46" s="47">
        <v>0.99</v>
      </c>
      <c r="AK46" s="14">
        <v>0.5</v>
      </c>
      <c r="AL46" s="14">
        <v>0.5</v>
      </c>
      <c r="AM46" s="14">
        <v>0.6</v>
      </c>
      <c r="AN46" s="14">
        <v>1</v>
      </c>
      <c r="AO46" s="14">
        <v>-0.6</v>
      </c>
      <c r="AQ46" s="13"/>
      <c r="AS46" s="13"/>
      <c r="AX46" s="13"/>
      <c r="AY46" s="13"/>
      <c r="AZ46" s="13"/>
      <c r="BA46" s="13"/>
      <c r="BB46" s="12">
        <f>BB45*$AV$37</f>
        <v>0.98599999999999999</v>
      </c>
      <c r="BC46" s="12">
        <v>1</v>
      </c>
      <c r="BD46" s="12">
        <v>0</v>
      </c>
      <c r="BE46" s="12">
        <v>0</v>
      </c>
      <c r="BF46" s="12">
        <v>0</v>
      </c>
      <c r="BG46" s="12">
        <v>0</v>
      </c>
      <c r="BN46" s="13"/>
      <c r="BO46" s="13"/>
      <c r="BP46" s="13"/>
      <c r="BQ46" s="13"/>
      <c r="BR46" s="13"/>
      <c r="BS46" s="13"/>
      <c r="BT46" s="13"/>
      <c r="BU46" s="13" t="s">
        <v>62</v>
      </c>
      <c r="BV46" s="13"/>
      <c r="BW46" s="13"/>
      <c r="BX46" s="13"/>
      <c r="BY46" s="13"/>
      <c r="BZ46" s="13"/>
    </row>
    <row r="47" spans="1:79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22">
        <v>0.9</v>
      </c>
      <c r="R47" s="22">
        <v>12.4</v>
      </c>
      <c r="S47" s="22">
        <v>0</v>
      </c>
      <c r="T47" s="22">
        <v>1.8666666999999999</v>
      </c>
      <c r="U47" s="22">
        <v>0</v>
      </c>
      <c r="V47" s="22">
        <v>6</v>
      </c>
      <c r="W47" s="22">
        <v>0</v>
      </c>
      <c r="X47" s="22">
        <v>0</v>
      </c>
      <c r="Y47" s="22">
        <v>0</v>
      </c>
      <c r="Z47" s="22">
        <v>2</v>
      </c>
      <c r="AA47" s="22">
        <v>5</v>
      </c>
      <c r="AB47" s="22">
        <v>0</v>
      </c>
      <c r="AC47" s="22">
        <v>0</v>
      </c>
      <c r="AD47" s="22">
        <v>2</v>
      </c>
      <c r="AE47" s="22">
        <v>0.45687135000000001</v>
      </c>
      <c r="AF47" s="13"/>
      <c r="AG47" s="14">
        <v>0.1</v>
      </c>
      <c r="AH47" s="14">
        <v>0</v>
      </c>
      <c r="AI47" s="14">
        <v>0.9</v>
      </c>
      <c r="AJ47" s="47">
        <v>0.99</v>
      </c>
      <c r="AK47" s="14">
        <v>0.5</v>
      </c>
      <c r="AL47" s="14">
        <v>0.5</v>
      </c>
      <c r="AM47" s="14">
        <v>0.6</v>
      </c>
      <c r="AN47" s="14">
        <v>1</v>
      </c>
      <c r="AO47" s="14">
        <v>-0.6</v>
      </c>
      <c r="AQ47" s="13"/>
      <c r="AS47" s="13"/>
      <c r="AX47" s="13"/>
      <c r="AY47" s="13"/>
      <c r="AZ47" s="13"/>
      <c r="BA47" s="13"/>
      <c r="BB47" s="12">
        <f>BB46*$AV$37</f>
        <v>0.97219599999999995</v>
      </c>
      <c r="BC47" s="12">
        <f>BC46*$AV$37</f>
        <v>0.98599999999999999</v>
      </c>
      <c r="BD47" s="12">
        <v>1</v>
      </c>
      <c r="BE47" s="12">
        <v>0</v>
      </c>
      <c r="BF47" s="12">
        <v>0</v>
      </c>
      <c r="BG47" s="12">
        <v>0</v>
      </c>
      <c r="BT47" s="13"/>
      <c r="BU47" s="13" t="e" cm="1">
        <f t="array" ref="BU47:CA47">TRANSPOSE(-#REF!+T45:T51)</f>
        <v>#REF!</v>
      </c>
      <c r="BV47" s="13" t="e">
        <v>#REF!</v>
      </c>
      <c r="BW47" s="13" t="e">
        <v>#REF!</v>
      </c>
      <c r="BX47" s="13" t="e">
        <v>#REF!</v>
      </c>
      <c r="BY47" s="13" t="e">
        <v>#REF!</v>
      </c>
      <c r="BZ47" s="13" t="e">
        <v>#REF!</v>
      </c>
      <c r="CA47" t="e">
        <v>#REF!</v>
      </c>
    </row>
    <row r="48" spans="1:79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22">
        <v>1.8</v>
      </c>
      <c r="R48" s="22">
        <v>11.9</v>
      </c>
      <c r="S48" s="22">
        <v>0</v>
      </c>
      <c r="T48" s="22">
        <v>0</v>
      </c>
      <c r="U48" s="22">
        <v>0</v>
      </c>
      <c r="V48" s="22">
        <v>0</v>
      </c>
      <c r="W48" s="22">
        <v>1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0.5</v>
      </c>
      <c r="AE48" s="22">
        <v>0.11421784</v>
      </c>
      <c r="AF48" s="13"/>
      <c r="AG48" s="14">
        <v>0.1</v>
      </c>
      <c r="AH48" s="14">
        <v>0</v>
      </c>
      <c r="AI48" s="14">
        <v>0.9</v>
      </c>
      <c r="AJ48" s="47">
        <v>0.99</v>
      </c>
      <c r="AK48" s="14">
        <v>0.5</v>
      </c>
      <c r="AL48" s="14">
        <v>0.5</v>
      </c>
      <c r="AM48" s="14">
        <v>0.6</v>
      </c>
      <c r="AN48" s="14">
        <v>1</v>
      </c>
      <c r="AO48" s="14">
        <v>-0.6</v>
      </c>
      <c r="AQ48" s="13"/>
      <c r="AS48" s="13"/>
      <c r="AX48" s="13"/>
      <c r="AY48" s="13"/>
      <c r="AZ48" s="13"/>
      <c r="BA48" s="13"/>
      <c r="BB48" s="12">
        <f>BB47*$AV$37</f>
        <v>0.95858525599999989</v>
      </c>
      <c r="BC48" s="12">
        <f>BC47*$AV$37</f>
        <v>0.97219599999999995</v>
      </c>
      <c r="BD48" s="12">
        <f>BD47*$AV$37</f>
        <v>0.98599999999999999</v>
      </c>
      <c r="BE48" s="12">
        <v>1</v>
      </c>
      <c r="BF48" s="12">
        <v>0</v>
      </c>
      <c r="BG48" s="12">
        <v>0</v>
      </c>
      <c r="BT48" s="13"/>
      <c r="BU48" s="13" t="e" cm="1">
        <f t="array" ref="BU48:CA48">TRANSPOSE(-#REF!+Z45:Z51)</f>
        <v>#REF!</v>
      </c>
      <c r="BV48" s="13" t="e">
        <v>#REF!</v>
      </c>
      <c r="BW48" s="13" t="e">
        <v>#REF!</v>
      </c>
      <c r="BX48" s="13" t="e">
        <v>#REF!</v>
      </c>
      <c r="BY48" s="13" t="e">
        <v>#REF!</v>
      </c>
      <c r="BZ48" s="13" t="e">
        <v>#REF!</v>
      </c>
      <c r="CA48" t="e">
        <v>#REF!</v>
      </c>
    </row>
    <row r="49" spans="1:84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22">
        <v>2.7</v>
      </c>
      <c r="R49" s="22">
        <v>5.5</v>
      </c>
      <c r="S49" s="22">
        <v>0</v>
      </c>
      <c r="T49" s="22">
        <v>0</v>
      </c>
      <c r="U49" s="22">
        <v>0</v>
      </c>
      <c r="V49" s="22">
        <v>0</v>
      </c>
      <c r="W49" s="22">
        <v>1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1</v>
      </c>
      <c r="AE49" s="22">
        <v>0.22843567000000001</v>
      </c>
      <c r="AF49" s="13"/>
      <c r="AG49" s="14">
        <v>0.1</v>
      </c>
      <c r="AH49" s="14">
        <v>0</v>
      </c>
      <c r="AI49" s="14">
        <v>0.9</v>
      </c>
      <c r="AJ49" s="47">
        <v>0.99</v>
      </c>
      <c r="AK49" s="14">
        <v>0.5</v>
      </c>
      <c r="AL49" s="14">
        <v>0.5</v>
      </c>
      <c r="AM49" s="14">
        <v>0.6</v>
      </c>
      <c r="AN49" s="14">
        <v>1</v>
      </c>
      <c r="AO49" s="14">
        <v>-0.6</v>
      </c>
      <c r="AQ49" s="13"/>
      <c r="AS49" s="13"/>
      <c r="AX49" s="13"/>
      <c r="AY49" s="13"/>
      <c r="AZ49" s="13"/>
      <c r="BA49" s="13"/>
      <c r="BB49" s="12">
        <f>BB48*$AV$37</f>
        <v>0.94516506241599985</v>
      </c>
      <c r="BC49" s="12">
        <f>BC48*$AV$37</f>
        <v>0.95858525599999989</v>
      </c>
      <c r="BD49" s="12">
        <f>BD48*$AV$37</f>
        <v>0.97219599999999995</v>
      </c>
      <c r="BE49" s="12">
        <f>BE48*$AV$37</f>
        <v>0.98599999999999999</v>
      </c>
      <c r="BF49" s="12">
        <v>1</v>
      </c>
      <c r="BG49" s="12">
        <v>0</v>
      </c>
      <c r="BT49" s="13"/>
      <c r="BU49" s="11" t="s">
        <v>107</v>
      </c>
    </row>
    <row r="50" spans="1:84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22">
        <v>1.8</v>
      </c>
      <c r="R50" s="22">
        <v>12.1</v>
      </c>
      <c r="S50" s="22">
        <v>0</v>
      </c>
      <c r="T50" s="22">
        <v>0</v>
      </c>
      <c r="U50" s="22">
        <v>0</v>
      </c>
      <c r="V50" s="22">
        <v>0</v>
      </c>
      <c r="W50" s="22">
        <v>2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2</v>
      </c>
      <c r="AE50" s="22">
        <v>0.45687135000000001</v>
      </c>
      <c r="AF50" s="13"/>
      <c r="AG50" s="14">
        <v>0.1</v>
      </c>
      <c r="AH50" s="14">
        <v>0</v>
      </c>
      <c r="AI50" s="14">
        <v>0.9</v>
      </c>
      <c r="AJ50" s="47">
        <v>0.99</v>
      </c>
      <c r="AK50" s="14">
        <v>0.5</v>
      </c>
      <c r="AL50" s="14">
        <v>0.5</v>
      </c>
      <c r="AM50" s="14">
        <v>0.6</v>
      </c>
      <c r="AN50" s="14">
        <v>1</v>
      </c>
      <c r="AO50" s="14">
        <v>-0.6</v>
      </c>
      <c r="AQ50" s="13"/>
      <c r="AS50" s="13"/>
      <c r="AX50" s="13"/>
      <c r="AY50" s="13"/>
      <c r="AZ50" s="13"/>
      <c r="BA50" s="13"/>
      <c r="BB50" s="12">
        <f>BB49*$AV$37</f>
        <v>0.93193275154217581</v>
      </c>
      <c r="BC50" s="12">
        <f>BC49*$AV$37</f>
        <v>0.94516506241599985</v>
      </c>
      <c r="BD50" s="12">
        <f>BD49*$AV$37</f>
        <v>0.95858525599999989</v>
      </c>
      <c r="BE50" s="12">
        <f>BE49*$AV$37</f>
        <v>0.97219599999999995</v>
      </c>
      <c r="BF50" s="12">
        <f>BF49*$AV$37</f>
        <v>0.98599999999999999</v>
      </c>
      <c r="BG50" s="12">
        <v>1</v>
      </c>
      <c r="BT50" s="13"/>
      <c r="BU50" t="e" cm="1">
        <f t="array" ref="BU50:BZ50">TRANSPOSE(AU53:AU58-_xlfn.ANCHORARRAY(AR45))</f>
        <v>#REF!</v>
      </c>
      <c r="BV50" t="e">
        <v>#REF!</v>
      </c>
      <c r="BW50" t="e">
        <v>#REF!</v>
      </c>
      <c r="BX50" t="e">
        <v>#REF!</v>
      </c>
      <c r="BY50" t="e">
        <v>#REF!</v>
      </c>
      <c r="BZ50" t="e">
        <v>#REF!</v>
      </c>
    </row>
    <row r="51" spans="1:84" x14ac:dyDescent="0.2">
      <c r="A51" s="3" t="s">
        <v>112</v>
      </c>
      <c r="B51" s="3" t="s">
        <v>113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22">
        <v>0</v>
      </c>
      <c r="R51" s="22">
        <v>12.4</v>
      </c>
      <c r="S51" s="22">
        <v>0</v>
      </c>
      <c r="T51" s="22">
        <v>0</v>
      </c>
      <c r="U51" s="22">
        <v>0</v>
      </c>
      <c r="V51" s="22">
        <v>0</v>
      </c>
      <c r="W51" s="22">
        <v>2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2</v>
      </c>
      <c r="AE51" s="22">
        <v>0.45687135000000001</v>
      </c>
      <c r="AF51" s="13"/>
      <c r="AM51" s="14">
        <v>0</v>
      </c>
      <c r="AN51" s="14">
        <v>0</v>
      </c>
      <c r="AO51" s="14">
        <v>-0.6</v>
      </c>
      <c r="BT51" s="13"/>
      <c r="BU51" s="11" t="s">
        <v>108</v>
      </c>
    </row>
    <row r="52" spans="1:84" x14ac:dyDescent="0.2">
      <c r="Q52" s="23" t="s">
        <v>65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23" t="s">
        <v>47</v>
      </c>
      <c r="AI52" s="11" t="s">
        <v>48</v>
      </c>
      <c r="AJ52" s="11"/>
      <c r="AK52" s="11" t="s">
        <v>105</v>
      </c>
      <c r="AM52" s="23" t="s">
        <v>49</v>
      </c>
      <c r="AO52" s="11" t="s">
        <v>144</v>
      </c>
      <c r="BT52" s="13"/>
      <c r="BU52" s="36" t="e" cm="1">
        <f t="array" ref="BU52:BZ52">TRANSPOSE(_xlfn.ANCHORARRAY(AR45)-AT53:AT58)</f>
        <v>#REF!</v>
      </c>
      <c r="BV52" t="e">
        <v>#REF!</v>
      </c>
      <c r="BW52" t="e">
        <v>#REF!</v>
      </c>
      <c r="BX52" t="e">
        <v>#REF!</v>
      </c>
      <c r="BY52" t="e">
        <v>#REF!</v>
      </c>
      <c r="BZ52" t="e">
        <v>#REF!</v>
      </c>
    </row>
    <row r="53" spans="1:84" x14ac:dyDescent="0.2">
      <c r="A53" s="3" t="s">
        <v>1</v>
      </c>
      <c r="B53" s="3" t="s">
        <v>4</v>
      </c>
      <c r="Q53" s="33" cm="1">
        <f t="array" ref="Q53:AE59">MMULT(Q45:AE51,_xlfn.MUNIT(15)*Q33:AE33)</f>
        <v>0</v>
      </c>
      <c r="R53" s="33">
        <v>1.3394084399999999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6.2819812000000003E-2</v>
      </c>
      <c r="AG53" s="33" cm="1">
        <f t="array" ref="AG53:AH58">AG45:AH50*$AQ$83:$AR$83</f>
        <v>0</v>
      </c>
      <c r="AH53" s="33">
        <v>0</v>
      </c>
      <c r="AI53" s="33" cm="1">
        <f t="array" ref="AI53:AJ58">AI45:AJ50*$AQ$83:$AR$83</f>
        <v>0</v>
      </c>
      <c r="AJ53" s="33">
        <v>0</v>
      </c>
      <c r="AK53" s="33" cm="1">
        <f t="array" ref="AK53:AL58">AK45:AL50*$AQ$83:$AR$83</f>
        <v>0</v>
      </c>
      <c r="AL53" s="33">
        <v>0</v>
      </c>
      <c r="AM53" s="33" cm="1">
        <f t="array" ref="AM53:AN59">AM45:AM51*$AQ$83:$AR$83</f>
        <v>0</v>
      </c>
      <c r="AN53">
        <v>0</v>
      </c>
    </row>
    <row r="54" spans="1:84" x14ac:dyDescent="0.2">
      <c r="A54" s="3" t="s">
        <v>1</v>
      </c>
      <c r="B54" s="3" t="s">
        <v>5</v>
      </c>
      <c r="Q54" s="33">
        <v>0</v>
      </c>
      <c r="R54" s="33">
        <v>1.12166667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0.12563961850000002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>
        <v>0</v>
      </c>
      <c r="BE54" s="13"/>
      <c r="BF54" s="13"/>
      <c r="BU54" s="11" t="s">
        <v>122</v>
      </c>
    </row>
    <row r="55" spans="1:84" x14ac:dyDescent="0.2">
      <c r="A55" s="3" t="s">
        <v>1</v>
      </c>
      <c r="B55" s="3" t="s">
        <v>6</v>
      </c>
      <c r="Q55" s="33">
        <v>0</v>
      </c>
      <c r="R55" s="33">
        <v>1.8599999999999999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0.2512792425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0</v>
      </c>
      <c r="AM55" s="33">
        <v>0</v>
      </c>
      <c r="AN55">
        <v>0</v>
      </c>
      <c r="BF55" s="13"/>
      <c r="BU55" s="36" cm="1">
        <f t="array" ref="BU55:CA56">TRANSPOSE(_xlfn.ANCHORARRAY(V69)-V45:W51)</f>
        <v>-5.9858025000000001</v>
      </c>
      <c r="BV55">
        <v>-4.5999999999999996</v>
      </c>
      <c r="BW55">
        <v>-6</v>
      </c>
      <c r="BX55">
        <v>0</v>
      </c>
      <c r="BY55">
        <v>0</v>
      </c>
      <c r="BZ55">
        <v>0</v>
      </c>
      <c r="CA55">
        <v>0</v>
      </c>
    </row>
    <row r="56" spans="1:84" x14ac:dyDescent="0.2">
      <c r="A56" s="3" t="s">
        <v>2</v>
      </c>
      <c r="B56" s="3" t="s">
        <v>4</v>
      </c>
      <c r="Q56" s="33">
        <v>0</v>
      </c>
      <c r="R56" s="33">
        <v>1.7849999999999999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6.2819812000000003E-2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>
        <v>0</v>
      </c>
      <c r="BF56" s="13"/>
      <c r="BU56">
        <v>0</v>
      </c>
      <c r="BV56">
        <v>0</v>
      </c>
      <c r="BW56">
        <v>0</v>
      </c>
      <c r="BX56">
        <v>-1</v>
      </c>
      <c r="BY56">
        <v>-1</v>
      </c>
      <c r="BZ56">
        <v>-2</v>
      </c>
      <c r="CA56">
        <v>-2</v>
      </c>
    </row>
    <row r="57" spans="1:84" x14ac:dyDescent="0.2">
      <c r="A57" s="3" t="s">
        <v>2</v>
      </c>
      <c r="B57" s="3" t="s">
        <v>5</v>
      </c>
      <c r="J57" s="50" t="s">
        <v>110</v>
      </c>
      <c r="K57" s="50"/>
      <c r="L57" s="50"/>
      <c r="M57" s="50"/>
      <c r="N57" s="50"/>
      <c r="O57" s="50"/>
      <c r="P57" s="50"/>
      <c r="Q57" s="33">
        <v>0</v>
      </c>
      <c r="R57" s="33">
        <v>0.82499999999999996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0.12563961850000002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>
        <v>0</v>
      </c>
      <c r="BF57" s="13"/>
    </row>
    <row r="58" spans="1:84" x14ac:dyDescent="0.2">
      <c r="A58" s="3" t="s">
        <v>2</v>
      </c>
      <c r="B58" s="3" t="s">
        <v>6</v>
      </c>
      <c r="C58" s="3"/>
      <c r="D58" s="3"/>
      <c r="E58" s="3"/>
      <c r="F58" s="3"/>
      <c r="G58" s="3"/>
      <c r="H58" s="10"/>
      <c r="I58" t="s">
        <v>1</v>
      </c>
      <c r="J58" t="s">
        <v>2</v>
      </c>
      <c r="K58" t="s">
        <v>112</v>
      </c>
      <c r="L58" s="3"/>
      <c r="M58" s="3"/>
      <c r="N58" s="3"/>
      <c r="O58" s="3"/>
      <c r="P58" s="3"/>
      <c r="Q58" s="33">
        <v>0</v>
      </c>
      <c r="R58" s="33">
        <v>1.8149999999999999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0.2512792425</v>
      </c>
      <c r="AG58" s="34">
        <v>0</v>
      </c>
      <c r="AH58" s="33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>
        <v>0</v>
      </c>
      <c r="AQ58" s="13"/>
      <c r="AR58" s="13"/>
      <c r="BF58" s="13"/>
      <c r="BU58" t="s">
        <v>134</v>
      </c>
    </row>
    <row r="59" spans="1:84" x14ac:dyDescent="0.2">
      <c r="A59" s="3" t="s">
        <v>112</v>
      </c>
      <c r="B59" s="3" t="s">
        <v>113</v>
      </c>
      <c r="C59" s="3"/>
      <c r="D59" s="3"/>
      <c r="E59" s="3"/>
      <c r="F59" s="3"/>
      <c r="G59" s="3"/>
      <c r="H59" s="10"/>
      <c r="I59" s="14">
        <v>190</v>
      </c>
      <c r="J59" s="49">
        <f>365-I59</f>
        <v>175</v>
      </c>
      <c r="K59" s="49">
        <v>0</v>
      </c>
      <c r="L59" s="3"/>
      <c r="M59" s="3"/>
      <c r="N59" s="3"/>
      <c r="O59" s="3"/>
      <c r="P59" s="3"/>
      <c r="Q59">
        <v>0</v>
      </c>
      <c r="R59">
        <v>1.8599999999999999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0.2512792425</v>
      </c>
      <c r="AM59">
        <v>0</v>
      </c>
      <c r="AN59">
        <v>0</v>
      </c>
      <c r="AQ59" s="13"/>
      <c r="AR59" s="13"/>
      <c r="BF59" s="13"/>
      <c r="BT59" s="13" t="s">
        <v>135</v>
      </c>
      <c r="BU59" s="13" cm="1">
        <f t="array" ref="BU59:CF59">AG89:AR89*10000-_xlfn.ANCHORARRAY(AG83)</f>
        <v>0</v>
      </c>
      <c r="BV59">
        <v>-1.7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-6</v>
      </c>
      <c r="CD59">
        <v>0</v>
      </c>
      <c r="CE59">
        <v>0</v>
      </c>
      <c r="CF59">
        <v>0</v>
      </c>
    </row>
    <row r="60" spans="1:84" x14ac:dyDescent="0.2">
      <c r="I60" s="13"/>
      <c r="J60" s="13"/>
      <c r="AG60" s="11" t="s">
        <v>92</v>
      </c>
      <c r="BF60" s="13"/>
      <c r="BT60" s="13" t="s">
        <v>135</v>
      </c>
      <c r="BU60" s="13" cm="1">
        <f t="array" ref="BU60:CF60">_xlfn.ANCHORARRAY(AG83)-AG89:AR89</f>
        <v>0</v>
      </c>
      <c r="BV60">
        <v>1.7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</v>
      </c>
      <c r="CD60">
        <v>0</v>
      </c>
      <c r="CE60">
        <v>0</v>
      </c>
      <c r="CF60">
        <v>0</v>
      </c>
    </row>
    <row r="61" spans="1:84" x14ac:dyDescent="0.2">
      <c r="A61" s="3" t="s">
        <v>1</v>
      </c>
      <c r="B61" s="3" t="s">
        <v>4</v>
      </c>
      <c r="C61" s="3"/>
      <c r="D61" s="3"/>
      <c r="E61" s="3"/>
      <c r="F61" s="3"/>
      <c r="G61" s="3"/>
      <c r="H61" s="10"/>
      <c r="I61" s="13"/>
      <c r="J61" s="13"/>
      <c r="L61" s="3"/>
      <c r="M61" s="3"/>
      <c r="N61" s="3"/>
      <c r="O61" s="3"/>
      <c r="P61" s="3"/>
      <c r="V61" s="14">
        <v>0.7</v>
      </c>
      <c r="W61" s="14">
        <v>0</v>
      </c>
      <c r="X61" s="14"/>
      <c r="Y61" s="14"/>
      <c r="AG61" s="33" cm="1">
        <f t="array" ref="AG61:AP67">MMULT(AG37:AP43,_xlfn.MUNIT(10)*AG83:AP83)</f>
        <v>0</v>
      </c>
      <c r="AH61" s="34">
        <v>1.7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6</v>
      </c>
      <c r="AP61" s="34">
        <v>0</v>
      </c>
    </row>
    <row r="62" spans="1:84" x14ac:dyDescent="0.2">
      <c r="A62" s="3" t="s">
        <v>1</v>
      </c>
      <c r="B62" s="3" t="s">
        <v>5</v>
      </c>
      <c r="C62" s="3"/>
      <c r="D62" s="3"/>
      <c r="E62" s="3"/>
      <c r="F62" s="3"/>
      <c r="G62" s="3"/>
      <c r="H62" s="10"/>
      <c r="I62" t="s">
        <v>111</v>
      </c>
      <c r="L62" s="3"/>
      <c r="M62" s="3"/>
      <c r="N62" s="3"/>
      <c r="O62" s="3"/>
      <c r="P62" s="3"/>
      <c r="V62" s="14">
        <v>0.7</v>
      </c>
      <c r="W62" s="14">
        <v>0</v>
      </c>
      <c r="X62" s="14"/>
      <c r="Y62" s="14"/>
      <c r="AG62" s="34">
        <v>0</v>
      </c>
      <c r="AH62" s="34">
        <v>1.7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6</v>
      </c>
      <c r="AP62" s="34">
        <v>0</v>
      </c>
      <c r="BT62" s="13"/>
      <c r="BU62" s="13"/>
    </row>
    <row r="63" spans="1:84" x14ac:dyDescent="0.2">
      <c r="A63" s="3" t="s">
        <v>1</v>
      </c>
      <c r="B63" s="3" t="s">
        <v>6</v>
      </c>
      <c r="C63" s="3"/>
      <c r="D63" s="3"/>
      <c r="E63" s="3"/>
      <c r="F63" s="3"/>
      <c r="G63" s="3"/>
      <c r="H63" s="10"/>
      <c r="I63" s="12">
        <v>1</v>
      </c>
      <c r="J63" s="12">
        <v>0</v>
      </c>
      <c r="K63" s="12">
        <v>0</v>
      </c>
      <c r="L63" s="3"/>
      <c r="M63" s="3"/>
      <c r="N63" s="3"/>
      <c r="O63" s="3"/>
      <c r="P63" s="3"/>
      <c r="V63" s="14">
        <v>0.7</v>
      </c>
      <c r="W63" s="14">
        <v>0</v>
      </c>
      <c r="X63" s="14"/>
      <c r="Y63" s="14"/>
      <c r="AG63" s="34">
        <v>0</v>
      </c>
      <c r="AH63" s="34">
        <v>1.7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6</v>
      </c>
      <c r="AP63" s="34">
        <v>0</v>
      </c>
      <c r="BM63" s="11"/>
      <c r="BT63" s="13"/>
      <c r="BU63" s="13"/>
    </row>
    <row r="64" spans="1:84" x14ac:dyDescent="0.2">
      <c r="A64" s="3" t="s">
        <v>2</v>
      </c>
      <c r="B64" s="3" t="s">
        <v>4</v>
      </c>
      <c r="C64" s="3"/>
      <c r="D64" s="3"/>
      <c r="E64" s="3"/>
      <c r="F64" s="3"/>
      <c r="G64" s="3"/>
      <c r="H64" s="10"/>
      <c r="I64" s="12">
        <v>1</v>
      </c>
      <c r="J64" s="12">
        <v>0</v>
      </c>
      <c r="K64" s="12">
        <v>0</v>
      </c>
      <c r="L64" s="3"/>
      <c r="M64" s="3"/>
      <c r="N64" s="3"/>
      <c r="O64" s="3"/>
      <c r="P64" s="3"/>
      <c r="V64" s="14">
        <v>0</v>
      </c>
      <c r="W64" s="14">
        <v>1</v>
      </c>
      <c r="X64" s="14"/>
      <c r="Y64" s="14"/>
      <c r="AG64" s="34">
        <v>0</v>
      </c>
      <c r="AH64" s="34">
        <v>1.7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6</v>
      </c>
      <c r="AP64" s="34">
        <v>0</v>
      </c>
      <c r="BT64" s="13"/>
      <c r="BU64" s="13"/>
    </row>
    <row r="65" spans="1:73" x14ac:dyDescent="0.2">
      <c r="A65" s="3" t="s">
        <v>2</v>
      </c>
      <c r="B65" s="3" t="s">
        <v>5</v>
      </c>
      <c r="C65" s="3"/>
      <c r="D65" s="3"/>
      <c r="E65" s="3"/>
      <c r="F65" s="3"/>
      <c r="G65" s="3"/>
      <c r="H65" s="10"/>
      <c r="I65" s="12">
        <v>1</v>
      </c>
      <c r="J65" s="12">
        <v>0</v>
      </c>
      <c r="K65" s="12">
        <v>0</v>
      </c>
      <c r="L65" s="3"/>
      <c r="M65" s="3"/>
      <c r="N65" s="3"/>
      <c r="O65" s="3"/>
      <c r="P65" s="3"/>
      <c r="V65" s="14">
        <v>0</v>
      </c>
      <c r="W65" s="14">
        <v>1</v>
      </c>
      <c r="X65" s="14"/>
      <c r="Y65" s="14"/>
      <c r="AG65" s="34">
        <v>0</v>
      </c>
      <c r="AH65" s="34">
        <v>1.7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6</v>
      </c>
      <c r="AP65" s="34">
        <v>0</v>
      </c>
      <c r="BG65" s="13"/>
      <c r="BH65" s="13"/>
      <c r="BI65" s="13"/>
      <c r="BJ65" s="13"/>
      <c r="BL65" s="13"/>
      <c r="BM65" s="13"/>
      <c r="BT65" s="13"/>
      <c r="BU65" s="13"/>
    </row>
    <row r="66" spans="1:73" x14ac:dyDescent="0.2">
      <c r="A66" s="3" t="s">
        <v>2</v>
      </c>
      <c r="B66" s="3" t="s">
        <v>6</v>
      </c>
      <c r="C66" s="3"/>
      <c r="D66" s="3"/>
      <c r="E66" s="3"/>
      <c r="F66" s="3"/>
      <c r="G66" s="3"/>
      <c r="H66" s="10"/>
      <c r="I66" s="12">
        <v>0</v>
      </c>
      <c r="J66" s="12">
        <v>1</v>
      </c>
      <c r="K66" s="12">
        <v>0</v>
      </c>
      <c r="L66" s="3"/>
      <c r="M66" s="3"/>
      <c r="N66" s="3"/>
      <c r="O66" s="3"/>
      <c r="P66" s="3"/>
      <c r="V66" s="14">
        <v>0</v>
      </c>
      <c r="W66" s="14">
        <v>1</v>
      </c>
      <c r="X66" s="14"/>
      <c r="Y66" s="14"/>
      <c r="AG66" s="34">
        <v>0</v>
      </c>
      <c r="AH66" s="34">
        <v>1.7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6</v>
      </c>
      <c r="AP66" s="34">
        <v>0</v>
      </c>
      <c r="BG66" s="13"/>
      <c r="BH66" s="13"/>
      <c r="BI66" s="13"/>
      <c r="BJ66" s="13"/>
      <c r="BL66" s="13"/>
      <c r="BM66" s="13"/>
      <c r="BT66" s="13"/>
      <c r="BU66" s="13"/>
    </row>
    <row r="67" spans="1:73" x14ac:dyDescent="0.2">
      <c r="A67" s="3" t="s">
        <v>112</v>
      </c>
      <c r="B67" s="3" t="s">
        <v>113</v>
      </c>
      <c r="C67" s="3"/>
      <c r="D67" s="3"/>
      <c r="E67" s="3"/>
      <c r="F67" s="3"/>
      <c r="G67" s="3"/>
      <c r="H67" s="10"/>
      <c r="I67" s="12">
        <v>0</v>
      </c>
      <c r="J67" s="12">
        <v>1</v>
      </c>
      <c r="K67" s="12">
        <v>0</v>
      </c>
      <c r="L67" s="3"/>
      <c r="M67" s="3"/>
      <c r="N67" s="3"/>
      <c r="O67" s="3"/>
      <c r="P67" s="3"/>
      <c r="V67" s="14">
        <v>0</v>
      </c>
      <c r="W67" s="14">
        <v>1</v>
      </c>
      <c r="X67" s="14"/>
      <c r="Y67" s="14"/>
      <c r="AG67" s="34">
        <v>0</v>
      </c>
      <c r="AH67" s="34">
        <v>1.7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6</v>
      </c>
      <c r="AP67" s="34">
        <v>0</v>
      </c>
      <c r="BG67" s="13"/>
      <c r="BH67" s="13"/>
      <c r="BI67" s="13"/>
      <c r="BJ67" s="13"/>
      <c r="BL67" s="13"/>
      <c r="BM67" s="13"/>
      <c r="BT67" s="13"/>
      <c r="BU67" s="13"/>
    </row>
    <row r="68" spans="1:73" x14ac:dyDescent="0.2">
      <c r="D68" s="3"/>
      <c r="E68" s="3"/>
      <c r="F68" s="3"/>
      <c r="G68" s="3"/>
      <c r="H68" s="10"/>
      <c r="I68" s="12">
        <v>0</v>
      </c>
      <c r="J68" s="12">
        <v>1</v>
      </c>
      <c r="K68" s="12">
        <v>0</v>
      </c>
      <c r="L68" s="3"/>
      <c r="M68" s="3"/>
      <c r="N68" s="3"/>
      <c r="O68" s="3"/>
      <c r="P68" s="3"/>
      <c r="Q68" s="11" t="s">
        <v>119</v>
      </c>
      <c r="AG68" t="s">
        <v>84</v>
      </c>
      <c r="BM68" s="13"/>
      <c r="BT68" s="13"/>
      <c r="BU68" s="13"/>
    </row>
    <row r="69" spans="1:73" x14ac:dyDescent="0.2">
      <c r="A69" s="3" t="s">
        <v>1</v>
      </c>
      <c r="B69" s="3" t="s">
        <v>4</v>
      </c>
      <c r="C69" s="3"/>
      <c r="D69" s="3"/>
      <c r="E69" s="3"/>
      <c r="F69" s="3"/>
      <c r="G69" s="3"/>
      <c r="H69" s="10"/>
      <c r="I69" s="12">
        <v>0</v>
      </c>
      <c r="J69" s="12">
        <v>0</v>
      </c>
      <c r="K69" s="12">
        <v>1</v>
      </c>
      <c r="L69" s="3"/>
      <c r="M69" s="3"/>
      <c r="N69" s="3"/>
      <c r="O69" s="3"/>
      <c r="P69" s="3"/>
      <c r="V69" s="51" cm="1">
        <f t="array" ref="V69:W75">V61:W67*V83:W83</f>
        <v>0</v>
      </c>
      <c r="W69" s="34">
        <v>0</v>
      </c>
      <c r="X69" s="34"/>
      <c r="Y69" s="34"/>
      <c r="AG69" s="40" cm="1">
        <f t="array" ref="AG69:AR75">MMULT(Q45:AE51,AG17:AR31)</f>
        <v>0.9</v>
      </c>
      <c r="AH69" s="24">
        <v>8.9293896000000004</v>
      </c>
      <c r="AI69" s="24">
        <v>0</v>
      </c>
      <c r="AJ69" s="24">
        <v>5.9858025000000001</v>
      </c>
      <c r="AK69" s="24">
        <v>0</v>
      </c>
      <c r="AL69" s="24">
        <v>5</v>
      </c>
      <c r="AM69" s="24">
        <v>0</v>
      </c>
      <c r="AN69" s="24">
        <v>0</v>
      </c>
      <c r="AO69" s="24">
        <v>0.5</v>
      </c>
      <c r="AP69" s="24">
        <v>0.11421784</v>
      </c>
      <c r="AQ69" s="24">
        <v>5.3333332999999996</v>
      </c>
      <c r="AR69" s="25">
        <v>1.0141975000000001</v>
      </c>
      <c r="BN69" s="13"/>
      <c r="BO69" s="13"/>
      <c r="BP69" s="13"/>
      <c r="BQ69" s="13"/>
      <c r="BR69" s="13"/>
      <c r="BS69" s="13"/>
      <c r="BT69" s="13"/>
      <c r="BU69" s="13"/>
    </row>
    <row r="70" spans="1:73" x14ac:dyDescent="0.2">
      <c r="A70" s="3" t="s">
        <v>1</v>
      </c>
      <c r="B70" s="3" t="s">
        <v>5</v>
      </c>
      <c r="C70" s="3"/>
      <c r="D70" s="3"/>
      <c r="E70" s="3"/>
      <c r="F70" s="3"/>
      <c r="G70" s="3"/>
      <c r="H70" s="10"/>
      <c r="I70" s="3"/>
      <c r="J70" s="3"/>
      <c r="K70" s="3"/>
      <c r="L70" s="3"/>
      <c r="M70" s="3"/>
      <c r="N70" s="3"/>
      <c r="O70" s="3"/>
      <c r="P70" s="3"/>
      <c r="V70" s="34">
        <v>0</v>
      </c>
      <c r="W70" s="34">
        <v>0</v>
      </c>
      <c r="X70" s="34"/>
      <c r="Y70" s="34"/>
      <c r="AG70" s="26">
        <v>1.8</v>
      </c>
      <c r="AH70">
        <v>7.4777778000000001</v>
      </c>
      <c r="AI70">
        <v>0</v>
      </c>
      <c r="AJ70">
        <v>4.5999999999999996</v>
      </c>
      <c r="AK70">
        <v>0</v>
      </c>
      <c r="AL70">
        <v>3</v>
      </c>
      <c r="AM70">
        <v>0</v>
      </c>
      <c r="AN70">
        <v>0</v>
      </c>
      <c r="AO70">
        <v>1</v>
      </c>
      <c r="AP70">
        <v>0.22843567000000001</v>
      </c>
      <c r="AQ70">
        <v>0</v>
      </c>
      <c r="AR70" s="27">
        <v>0</v>
      </c>
      <c r="BN70" s="13"/>
      <c r="BO70" s="13"/>
      <c r="BP70" s="13"/>
      <c r="BQ70" s="13"/>
      <c r="BR70" s="13"/>
      <c r="BS70" s="13"/>
      <c r="BT70" s="13"/>
      <c r="BU70" s="13"/>
    </row>
    <row r="71" spans="1:73" x14ac:dyDescent="0.2">
      <c r="A71" s="3" t="s">
        <v>1</v>
      </c>
      <c r="B71" s="3" t="s">
        <v>6</v>
      </c>
      <c r="C71" s="3"/>
      <c r="D71" s="3"/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V71" s="34">
        <v>0</v>
      </c>
      <c r="W71" s="34">
        <v>0</v>
      </c>
      <c r="X71" s="34"/>
      <c r="Y71" s="34"/>
      <c r="AG71" s="26">
        <v>0.9</v>
      </c>
      <c r="AH71">
        <v>12.4</v>
      </c>
      <c r="AI71">
        <v>0</v>
      </c>
      <c r="AJ71">
        <v>6</v>
      </c>
      <c r="AK71">
        <v>0</v>
      </c>
      <c r="AL71">
        <v>5</v>
      </c>
      <c r="AM71">
        <v>0</v>
      </c>
      <c r="AN71">
        <v>0</v>
      </c>
      <c r="AO71">
        <v>2</v>
      </c>
      <c r="AP71">
        <v>0.45687135000000001</v>
      </c>
      <c r="AQ71">
        <v>1.8666666999999999</v>
      </c>
      <c r="AR71" s="27">
        <v>2</v>
      </c>
      <c r="BN71" s="13"/>
      <c r="BO71" s="13"/>
      <c r="BP71" s="13"/>
      <c r="BQ71" s="13"/>
      <c r="BR71" s="13"/>
      <c r="BS71" s="13"/>
      <c r="BT71" s="13"/>
      <c r="BU71" s="13"/>
    </row>
    <row r="72" spans="1:73" x14ac:dyDescent="0.2">
      <c r="A72" s="3" t="s">
        <v>2</v>
      </c>
      <c r="B72" s="3" t="s">
        <v>4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V72" s="34">
        <v>0</v>
      </c>
      <c r="W72" s="34">
        <v>0</v>
      </c>
      <c r="X72" s="34"/>
      <c r="Y72" s="34"/>
      <c r="AG72" s="26">
        <v>1.8</v>
      </c>
      <c r="AH72">
        <v>11.9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0.5</v>
      </c>
      <c r="AP72">
        <v>0.11421784</v>
      </c>
      <c r="AQ72">
        <v>0</v>
      </c>
      <c r="AR72" s="27">
        <v>0</v>
      </c>
      <c r="BN72" s="13"/>
      <c r="BO72" s="13"/>
      <c r="BP72" s="13"/>
      <c r="BQ72" s="13"/>
      <c r="BR72" s="13"/>
      <c r="BS72" s="13"/>
      <c r="BT72" s="13"/>
      <c r="BU72" s="13"/>
    </row>
    <row r="73" spans="1:73" x14ac:dyDescent="0.2">
      <c r="A73" s="3" t="s">
        <v>2</v>
      </c>
      <c r="B73" s="3" t="s">
        <v>5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V73" s="34">
        <v>0</v>
      </c>
      <c r="W73" s="34">
        <v>0</v>
      </c>
      <c r="X73" s="34"/>
      <c r="Y73" s="34"/>
      <c r="AG73" s="26">
        <v>2.7</v>
      </c>
      <c r="AH73">
        <v>5.5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0.22843567000000001</v>
      </c>
      <c r="AQ73">
        <v>0</v>
      </c>
      <c r="AR73" s="27">
        <v>0</v>
      </c>
    </row>
    <row r="74" spans="1:73" x14ac:dyDescent="0.2">
      <c r="A74" s="3" t="s">
        <v>2</v>
      </c>
      <c r="B74" s="3" t="s">
        <v>6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V74" s="34">
        <v>0</v>
      </c>
      <c r="W74" s="34">
        <v>0</v>
      </c>
      <c r="X74" s="34"/>
      <c r="Y74" s="34"/>
      <c r="AG74" s="28">
        <v>1.8</v>
      </c>
      <c r="AH74" s="7">
        <v>12.1</v>
      </c>
      <c r="AI74" s="7">
        <v>0</v>
      </c>
      <c r="AJ74" s="7">
        <v>2</v>
      </c>
      <c r="AK74" s="7">
        <v>0</v>
      </c>
      <c r="AL74" s="7">
        <v>0</v>
      </c>
      <c r="AM74" s="7">
        <v>0</v>
      </c>
      <c r="AN74" s="7">
        <v>0</v>
      </c>
      <c r="AO74" s="7">
        <v>2</v>
      </c>
      <c r="AP74" s="7">
        <v>0.45687135000000001</v>
      </c>
      <c r="AQ74" s="7">
        <v>0</v>
      </c>
      <c r="AR74" s="29">
        <v>0</v>
      </c>
    </row>
    <row r="75" spans="1:73" x14ac:dyDescent="0.2">
      <c r="A75" s="3" t="s">
        <v>112</v>
      </c>
      <c r="B75" s="3" t="s">
        <v>113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V75">
        <v>0</v>
      </c>
      <c r="W75">
        <v>0</v>
      </c>
      <c r="AG75" s="28">
        <v>0</v>
      </c>
      <c r="AH75" s="7">
        <v>12.4</v>
      </c>
      <c r="AI75" s="7">
        <v>0</v>
      </c>
      <c r="AJ75" s="7">
        <v>2</v>
      </c>
      <c r="AK75" s="7">
        <v>0</v>
      </c>
      <c r="AL75" s="7">
        <v>0</v>
      </c>
      <c r="AM75" s="7">
        <v>0</v>
      </c>
      <c r="AN75" s="7">
        <v>0</v>
      </c>
      <c r="AO75" s="7">
        <v>2</v>
      </c>
      <c r="AP75" s="7">
        <v>0.45687135000000001</v>
      </c>
      <c r="AQ75" s="7">
        <v>0</v>
      </c>
      <c r="AR75" s="29">
        <v>0</v>
      </c>
    </row>
    <row r="76" spans="1:73" x14ac:dyDescent="0.2">
      <c r="A76" s="3"/>
      <c r="B76" s="3"/>
      <c r="C76" s="3"/>
      <c r="D76" s="3"/>
      <c r="E76" s="3"/>
      <c r="F76" s="3"/>
      <c r="G76" s="3"/>
      <c r="H76" s="10" t="s">
        <v>130</v>
      </c>
      <c r="I76" s="3"/>
      <c r="J76" s="3" t="s">
        <v>129</v>
      </c>
      <c r="K76" s="3"/>
      <c r="L76" s="3"/>
      <c r="M76" s="3"/>
      <c r="N76" s="3"/>
      <c r="O76" s="3"/>
      <c r="P76" s="3"/>
      <c r="AG76" t="s">
        <v>126</v>
      </c>
    </row>
    <row r="77" spans="1:73" x14ac:dyDescent="0.2">
      <c r="A77" s="3"/>
      <c r="B77" s="3"/>
      <c r="C77" s="3"/>
      <c r="D77" s="3"/>
      <c r="E77" s="3"/>
      <c r="F77" s="3"/>
      <c r="G77" s="3"/>
      <c r="H77" s="57">
        <v>0</v>
      </c>
      <c r="I77" s="3"/>
      <c r="J77" s="3">
        <f>1/(1+$J$14)^H77</f>
        <v>1</v>
      </c>
      <c r="K77" s="3"/>
      <c r="L77" s="3"/>
      <c r="M77" s="3"/>
      <c r="N77" s="3"/>
      <c r="O77" s="3"/>
      <c r="P77" s="3"/>
      <c r="AG77" s="16">
        <v>1</v>
      </c>
      <c r="AH77" s="16">
        <v>0.5</v>
      </c>
      <c r="AI77" s="16">
        <v>5</v>
      </c>
      <c r="AJ77" s="16">
        <v>4</v>
      </c>
      <c r="AK77" s="16">
        <v>5</v>
      </c>
      <c r="AL77" s="16">
        <v>20</v>
      </c>
      <c r="AM77" s="16">
        <v>20</v>
      </c>
      <c r="AN77" s="16">
        <v>3</v>
      </c>
      <c r="AO77" s="16">
        <v>3</v>
      </c>
      <c r="AP77" s="16">
        <v>0</v>
      </c>
      <c r="AQ77" s="16">
        <v>3</v>
      </c>
      <c r="AR77" s="16">
        <v>5</v>
      </c>
    </row>
    <row r="78" spans="1:73" x14ac:dyDescent="0.2">
      <c r="A78" s="3"/>
      <c r="B78" s="3"/>
      <c r="C78" s="3"/>
      <c r="D78" s="3"/>
      <c r="E78" s="3"/>
      <c r="F78" s="3"/>
      <c r="G78" s="3"/>
      <c r="H78" s="57">
        <v>1</v>
      </c>
      <c r="I78" s="3"/>
      <c r="J78" s="3">
        <f>1/(1+$J$14)^H78</f>
        <v>0.95923261390887293</v>
      </c>
      <c r="K78" s="3"/>
      <c r="L78" s="3"/>
      <c r="M78" s="3"/>
      <c r="N78" s="3"/>
      <c r="O78" s="3"/>
      <c r="P78" s="3"/>
      <c r="AG78" t="s">
        <v>127</v>
      </c>
    </row>
    <row r="79" spans="1:73" x14ac:dyDescent="0.2">
      <c r="A79" s="3"/>
      <c r="B79" s="3"/>
      <c r="C79" s="3"/>
      <c r="D79" s="3"/>
      <c r="E79" s="3"/>
      <c r="F79" s="3"/>
      <c r="G79" s="3"/>
      <c r="H79" s="57">
        <v>2</v>
      </c>
      <c r="I79" s="3"/>
      <c r="J79" s="3">
        <f t="shared" ref="J79:J86" si="0">1/(1+$J$14)^H79</f>
        <v>0.92012720758644884</v>
      </c>
      <c r="K79" s="3"/>
      <c r="L79" s="3"/>
      <c r="M79" s="3"/>
      <c r="N79" s="3"/>
      <c r="O79" s="3"/>
      <c r="P79" s="3"/>
      <c r="AG79" s="22">
        <v>0</v>
      </c>
      <c r="AH79" s="22">
        <v>3.4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2</v>
      </c>
      <c r="AP79" s="22">
        <v>0</v>
      </c>
      <c r="AQ79" s="22">
        <v>0</v>
      </c>
      <c r="AR79" s="22">
        <v>0</v>
      </c>
    </row>
    <row r="80" spans="1:73" x14ac:dyDescent="0.2">
      <c r="D80" s="3"/>
      <c r="E80" s="3"/>
      <c r="F80" s="3"/>
      <c r="G80" s="3"/>
      <c r="H80" s="57">
        <v>3</v>
      </c>
      <c r="I80" s="3"/>
      <c r="J80" s="3">
        <f t="shared" si="0"/>
        <v>0.88261602646182147</v>
      </c>
      <c r="K80" s="3"/>
      <c r="L80" s="3"/>
      <c r="M80" s="3"/>
      <c r="N80" s="3"/>
      <c r="O80" s="3"/>
      <c r="P80" s="3"/>
      <c r="AG80" s="11" t="s">
        <v>86</v>
      </c>
    </row>
    <row r="81" spans="1:44" x14ac:dyDescent="0.2">
      <c r="A81" s="3"/>
      <c r="B81" s="3"/>
      <c r="C81" s="3"/>
      <c r="D81" s="3"/>
      <c r="E81" s="3"/>
      <c r="F81" s="3"/>
      <c r="G81" s="3"/>
      <c r="H81" s="57">
        <v>4</v>
      </c>
      <c r="I81" s="3"/>
      <c r="J81" s="3">
        <f t="shared" si="0"/>
        <v>0.84663407814083602</v>
      </c>
      <c r="K81" s="3"/>
      <c r="L81" s="3"/>
      <c r="M81" s="3"/>
      <c r="N81" s="3"/>
      <c r="O81" s="3"/>
      <c r="P81" s="3"/>
      <c r="AG81" s="34" cm="1">
        <f t="array" ref="AG81:AR81">AG79:AR79*AG77:AR77</f>
        <v>0</v>
      </c>
      <c r="AH81" s="34">
        <v>1.7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6</v>
      </c>
      <c r="AP81" s="34">
        <v>0</v>
      </c>
      <c r="AQ81" s="34">
        <v>0</v>
      </c>
      <c r="AR81" s="34">
        <v>0</v>
      </c>
    </row>
    <row r="82" spans="1:44" x14ac:dyDescent="0.2">
      <c r="A82" s="3"/>
      <c r="B82" s="3"/>
      <c r="C82" s="3"/>
      <c r="D82" s="3"/>
      <c r="E82" s="3"/>
      <c r="F82" s="3"/>
      <c r="G82" s="3"/>
      <c r="H82" s="57">
        <v>5</v>
      </c>
      <c r="I82" s="3"/>
      <c r="J82" s="3">
        <f t="shared" si="0"/>
        <v>0.81211901979936307</v>
      </c>
      <c r="K82" s="3"/>
      <c r="L82" s="3"/>
      <c r="M82" s="3"/>
      <c r="N82" s="3"/>
      <c r="O82" s="3"/>
      <c r="P82" s="3"/>
      <c r="Q82" s="11" t="s">
        <v>121</v>
      </c>
      <c r="AG82" s="11" t="s">
        <v>66</v>
      </c>
    </row>
    <row r="83" spans="1:44" x14ac:dyDescent="0.2">
      <c r="A83" s="3"/>
      <c r="B83" s="3"/>
      <c r="C83" s="3"/>
      <c r="D83" s="3"/>
      <c r="E83" s="3"/>
      <c r="F83" s="3"/>
      <c r="G83" s="3"/>
      <c r="H83" s="57">
        <v>6</v>
      </c>
      <c r="I83" s="3"/>
      <c r="J83" s="3">
        <f t="shared" si="0"/>
        <v>0.7790110501672548</v>
      </c>
      <c r="K83" s="3"/>
      <c r="L83" s="3"/>
      <c r="M83" s="3"/>
      <c r="N83" s="3"/>
      <c r="O83" s="3"/>
      <c r="P83" s="3"/>
      <c r="Q83" s="34" cm="1">
        <f t="array" ref="Q83:AE83">MMULT(_xlfn.ANCHORARRAY(AG83),TRANSPOSE(AG17:AR31))</f>
        <v>0</v>
      </c>
      <c r="R83" s="34">
        <v>1.7</v>
      </c>
      <c r="S83" s="34">
        <v>1.7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</v>
      </c>
      <c r="AE83" s="34">
        <v>0</v>
      </c>
      <c r="AG83" s="35" cm="1">
        <f t="array" ref="AG83:AR83">(_xlfn.ANCHORARRAY(AG81)+AG35:AR35)</f>
        <v>0</v>
      </c>
      <c r="AH83" s="35">
        <v>1.7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6</v>
      </c>
      <c r="AP83" s="41">
        <v>0</v>
      </c>
      <c r="AQ83" s="35">
        <v>0</v>
      </c>
      <c r="AR83" s="35">
        <v>0</v>
      </c>
    </row>
    <row r="84" spans="1:44" x14ac:dyDescent="0.2">
      <c r="A84" s="3"/>
      <c r="B84" s="3"/>
      <c r="C84" s="3"/>
      <c r="D84" s="3"/>
      <c r="E84" s="3"/>
      <c r="F84" s="3"/>
      <c r="G84" s="3"/>
      <c r="H84" s="57">
        <v>7</v>
      </c>
      <c r="I84" s="3"/>
      <c r="J84" s="3">
        <f t="shared" si="0"/>
        <v>0.74725280591583187</v>
      </c>
      <c r="K84" s="3"/>
      <c r="L84" s="3"/>
      <c r="M84" s="3"/>
      <c r="N84" s="3"/>
      <c r="O84" s="3"/>
      <c r="P84" s="3"/>
      <c r="AG84" t="s">
        <v>131</v>
      </c>
    </row>
    <row r="85" spans="1:44" x14ac:dyDescent="0.2">
      <c r="A85" s="3"/>
      <c r="B85" s="3"/>
      <c r="C85" s="3"/>
      <c r="D85" s="3"/>
      <c r="E85" s="3"/>
      <c r="F85" s="3"/>
      <c r="G85" s="3"/>
      <c r="H85" s="57">
        <v>8</v>
      </c>
      <c r="I85" s="3"/>
      <c r="J85" s="3">
        <f t="shared" si="0"/>
        <v>0.71678926226938311</v>
      </c>
      <c r="K85" s="3"/>
      <c r="L85" s="3"/>
      <c r="M85" s="3"/>
      <c r="N85" s="3"/>
      <c r="O85" s="3"/>
      <c r="P85" s="3"/>
      <c r="AG85" s="58">
        <v>25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</row>
    <row r="86" spans="1:44" x14ac:dyDescent="0.2">
      <c r="A86" s="3"/>
      <c r="B86" s="3"/>
      <c r="C86" s="3"/>
      <c r="D86" s="3"/>
      <c r="E86" s="3"/>
      <c r="F86" s="3"/>
      <c r="G86" s="3"/>
      <c r="H86" s="57">
        <v>9</v>
      </c>
      <c r="I86" s="3"/>
      <c r="J86" s="3">
        <f t="shared" si="0"/>
        <v>0.68756763766847306</v>
      </c>
      <c r="K86" s="3"/>
      <c r="L86" s="3"/>
      <c r="M86" s="3"/>
      <c r="N86" s="3"/>
      <c r="O86" s="3"/>
      <c r="P86" s="3"/>
      <c r="AG86" t="s">
        <v>132</v>
      </c>
    </row>
    <row r="87" spans="1:44" x14ac:dyDescent="0.2">
      <c r="AG87" s="58">
        <v>200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170</v>
      </c>
      <c r="AQ87" s="58">
        <v>0</v>
      </c>
      <c r="AR87" s="58">
        <v>0</v>
      </c>
    </row>
    <row r="88" spans="1:44" x14ac:dyDescent="0.2">
      <c r="AG88" t="s">
        <v>133</v>
      </c>
    </row>
    <row r="89" spans="1:44" x14ac:dyDescent="0.2">
      <c r="AG89" s="59">
        <v>0</v>
      </c>
      <c r="AH89" s="59">
        <v>0</v>
      </c>
      <c r="AI89" s="59">
        <v>0</v>
      </c>
      <c r="AJ89" s="59">
        <v>0</v>
      </c>
      <c r="AK89" s="59">
        <v>0</v>
      </c>
      <c r="AL89" s="59">
        <v>0</v>
      </c>
      <c r="AM89" s="59">
        <v>0</v>
      </c>
      <c r="AN89" s="59">
        <v>0</v>
      </c>
      <c r="AO89" s="59">
        <v>0</v>
      </c>
      <c r="AP89" s="59">
        <v>0</v>
      </c>
      <c r="AQ89" s="59">
        <v>0</v>
      </c>
      <c r="AR89" s="59">
        <v>0</v>
      </c>
    </row>
    <row r="91" spans="1:44" x14ac:dyDescent="0.2">
      <c r="AG91" t="s">
        <v>136</v>
      </c>
    </row>
    <row r="92" spans="1:44" x14ac:dyDescent="0.2">
      <c r="AG92" s="34" cm="1">
        <f t="array" ref="AG92:AR92">_xlfn.ANCHORARRAY(AG83)*AG85:AR85+AG87:AR87*AG89:AR89</f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</row>
  </sheetData>
  <phoneticPr fontId="9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BEEA-A270-FB4D-A8DC-BB68CDFBFD6A}">
  <dimension ref="A1:CH94"/>
  <sheetViews>
    <sheetView tabSelected="1" topLeftCell="E6" zoomScale="75" workbookViewId="0">
      <pane xSplit="4" ySplit="3" topLeftCell="I9" activePane="bottomRight" state="frozen"/>
      <selection activeCell="E6" sqref="E6"/>
      <selection pane="topRight" activeCell="I6" sqref="I6"/>
      <selection pane="bottomLeft" activeCell="E9" sqref="E9"/>
      <selection pane="bottomRight" activeCell="BW43" sqref="BW43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3" width="9.33203125" customWidth="1"/>
    <col min="14" max="14" width="7.1640625" customWidth="1"/>
    <col min="15" max="15" width="11.33203125" bestFit="1" customWidth="1"/>
    <col min="16" max="16" width="15.33203125" customWidth="1"/>
    <col min="17" max="17" width="5.6640625" customWidth="1"/>
    <col min="27" max="27" width="16.1640625" customWidth="1"/>
    <col min="28" max="28" width="10.83203125" customWidth="1"/>
    <col min="34" max="34" width="6.33203125" customWidth="1"/>
    <col min="44" max="44" width="16" customWidth="1"/>
    <col min="47" max="47" width="4.83203125" customWidth="1"/>
    <col min="55" max="55" width="4.5" customWidth="1"/>
    <col min="57" max="57" width="15.5" customWidth="1"/>
    <col min="66" max="66" width="5.83203125" customWidth="1"/>
  </cols>
  <sheetData>
    <row r="1" spans="1:8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AV1" s="3" t="s">
        <v>1</v>
      </c>
      <c r="AW1" s="3" t="s">
        <v>1</v>
      </c>
      <c r="AX1" s="3" t="s">
        <v>1</v>
      </c>
      <c r="AY1" s="3" t="s">
        <v>2</v>
      </c>
      <c r="AZ1" s="3" t="s">
        <v>2</v>
      </c>
      <c r="BA1" s="3" t="s">
        <v>2</v>
      </c>
      <c r="BB1" s="3" t="s">
        <v>112</v>
      </c>
      <c r="BC1" s="3"/>
      <c r="BD1" s="3" t="s">
        <v>1</v>
      </c>
      <c r="BE1" s="3" t="s">
        <v>1</v>
      </c>
      <c r="BF1" s="3" t="s">
        <v>1</v>
      </c>
      <c r="BG1" s="3" t="s">
        <v>2</v>
      </c>
      <c r="BH1" s="3" t="s">
        <v>2</v>
      </c>
      <c r="BI1" s="3" t="s">
        <v>2</v>
      </c>
      <c r="BJ1" s="3" t="s">
        <v>112</v>
      </c>
      <c r="BK1" s="3"/>
      <c r="BL1" s="3"/>
      <c r="BO1" s="3" t="s">
        <v>1</v>
      </c>
      <c r="BP1" s="3" t="s">
        <v>1</v>
      </c>
      <c r="BQ1" s="3" t="s">
        <v>1</v>
      </c>
      <c r="BR1" s="3" t="s">
        <v>2</v>
      </c>
      <c r="BS1" s="3" t="s">
        <v>2</v>
      </c>
      <c r="BT1" s="3" t="s">
        <v>2</v>
      </c>
      <c r="BU1" s="3" t="s">
        <v>112</v>
      </c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112</v>
      </c>
    </row>
    <row r="2" spans="1:8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AV2" s="3" t="s">
        <v>4</v>
      </c>
      <c r="AW2" s="3" t="s">
        <v>5</v>
      </c>
      <c r="AX2" s="3" t="s">
        <v>6</v>
      </c>
      <c r="AY2" s="3" t="s">
        <v>4</v>
      </c>
      <c r="AZ2" s="3" t="s">
        <v>5</v>
      </c>
      <c r="BA2" s="3" t="s">
        <v>6</v>
      </c>
      <c r="BB2" s="3" t="s">
        <v>113</v>
      </c>
      <c r="BC2" s="3"/>
      <c r="BD2" s="3" t="s">
        <v>4</v>
      </c>
      <c r="BE2" s="3" t="s">
        <v>5</v>
      </c>
      <c r="BF2" s="3" t="s">
        <v>6</v>
      </c>
      <c r="BG2" s="3" t="s">
        <v>4</v>
      </c>
      <c r="BH2" s="3" t="s">
        <v>5</v>
      </c>
      <c r="BI2" s="3" t="s">
        <v>6</v>
      </c>
      <c r="BJ2" s="3" t="s">
        <v>113</v>
      </c>
      <c r="BK2" s="3"/>
      <c r="BL2" s="3"/>
      <c r="BO2" s="3" t="s">
        <v>4</v>
      </c>
      <c r="BP2" s="3" t="s">
        <v>5</v>
      </c>
      <c r="BQ2" s="3" t="s">
        <v>6</v>
      </c>
      <c r="BR2" s="3" t="s">
        <v>4</v>
      </c>
      <c r="BS2" s="3" t="s">
        <v>5</v>
      </c>
      <c r="BT2" s="3" t="s">
        <v>6</v>
      </c>
      <c r="BU2" s="3" t="s">
        <v>113</v>
      </c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113</v>
      </c>
    </row>
    <row r="3" spans="1:8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/>
      <c r="N3" s="3" t="s">
        <v>35</v>
      </c>
      <c r="O3" s="3" t="s">
        <v>37</v>
      </c>
      <c r="P3" s="3" t="s">
        <v>109</v>
      </c>
      <c r="Q3" s="1"/>
      <c r="BD3" s="3"/>
      <c r="BE3" s="3"/>
      <c r="BF3" s="3"/>
      <c r="BG3" s="3"/>
      <c r="BH3" s="3"/>
      <c r="BI3" s="3"/>
      <c r="BJ3" s="3"/>
      <c r="BK3" s="3"/>
      <c r="BL3" s="3"/>
      <c r="BO3" s="3"/>
      <c r="BP3" s="3"/>
      <c r="BQ3" s="3"/>
      <c r="BR3" s="3"/>
      <c r="BS3" s="3"/>
      <c r="BT3" s="3"/>
      <c r="BU3" s="3"/>
      <c r="BW3" s="3"/>
      <c r="BX3" s="3"/>
      <c r="BY3" s="3"/>
      <c r="BZ3" s="3"/>
      <c r="CA3" s="3"/>
      <c r="CB3" s="3"/>
    </row>
    <row r="4" spans="1:8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AI4" s="5" t="s">
        <v>9</v>
      </c>
      <c r="AS4" s="39" t="s">
        <v>10</v>
      </c>
      <c r="AT4" s="39"/>
    </row>
    <row r="5" spans="1:8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/>
      <c r="AI5" t="s">
        <v>76</v>
      </c>
      <c r="AJ5" t="s">
        <v>77</v>
      </c>
      <c r="AL5" t="s">
        <v>78</v>
      </c>
      <c r="AN5" t="s">
        <v>79</v>
      </c>
      <c r="AP5" t="s">
        <v>80</v>
      </c>
      <c r="AQ5" t="s">
        <v>81</v>
      </c>
      <c r="AR5" t="s">
        <v>82</v>
      </c>
      <c r="AS5" t="s">
        <v>93</v>
      </c>
      <c r="AT5" t="s">
        <v>97</v>
      </c>
      <c r="AU5" s="3"/>
      <c r="AV5" s="3"/>
      <c r="AW5" s="3"/>
      <c r="AX5" s="3"/>
      <c r="AY5" s="3"/>
      <c r="AZ5" s="3"/>
      <c r="BA5" s="3"/>
      <c r="BB5" s="3"/>
      <c r="BC5" s="3"/>
    </row>
    <row r="6" spans="1:8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4" t="s">
        <v>67</v>
      </c>
      <c r="S6" s="4" t="s">
        <v>68</v>
      </c>
      <c r="T6" s="4" t="s">
        <v>69</v>
      </c>
      <c r="U6" s="4" t="s">
        <v>70</v>
      </c>
      <c r="V6" s="4"/>
      <c r="W6" s="4" t="s">
        <v>116</v>
      </c>
      <c r="X6" s="4" t="s">
        <v>120</v>
      </c>
      <c r="Y6" s="4" t="s">
        <v>140</v>
      </c>
      <c r="Z6" s="4" t="s">
        <v>143</v>
      </c>
      <c r="AA6" s="4" t="s">
        <v>71</v>
      </c>
      <c r="AB6" s="4"/>
      <c r="AC6" s="4" t="s">
        <v>72</v>
      </c>
      <c r="AD6" s="4" t="s">
        <v>102</v>
      </c>
      <c r="AE6" s="4" t="s">
        <v>73</v>
      </c>
      <c r="AF6" s="4" t="s">
        <v>74</v>
      </c>
      <c r="AG6" s="4" t="s">
        <v>75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8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149</v>
      </c>
      <c r="L7" s="6" t="s">
        <v>33</v>
      </c>
      <c r="M7" s="6" t="s">
        <v>150</v>
      </c>
      <c r="N7" s="6" t="s">
        <v>138</v>
      </c>
      <c r="O7" s="6" t="s">
        <v>36</v>
      </c>
      <c r="P7" s="6" t="s">
        <v>38</v>
      </c>
      <c r="Q7" s="1"/>
      <c r="R7" s="6" t="s">
        <v>12</v>
      </c>
      <c r="S7" s="6" t="s">
        <v>21</v>
      </c>
      <c r="T7" s="6" t="s">
        <v>22</v>
      </c>
      <c r="U7" s="6" t="s">
        <v>23</v>
      </c>
      <c r="V7" s="6" t="s">
        <v>146</v>
      </c>
      <c r="W7" s="6" t="s">
        <v>117</v>
      </c>
      <c r="X7" s="6" t="s">
        <v>118</v>
      </c>
      <c r="Y7" s="6" t="s">
        <v>139</v>
      </c>
      <c r="Z7" s="6" t="s">
        <v>142</v>
      </c>
      <c r="AA7" s="6" t="s">
        <v>88</v>
      </c>
      <c r="AB7" s="6" t="s">
        <v>151</v>
      </c>
      <c r="AC7" s="6" t="s">
        <v>16</v>
      </c>
      <c r="AD7" s="6" t="s">
        <v>141</v>
      </c>
      <c r="AE7" s="6" t="s">
        <v>17</v>
      </c>
      <c r="AF7" s="6" t="s">
        <v>18</v>
      </c>
      <c r="AG7" s="6" t="s">
        <v>19</v>
      </c>
      <c r="AH7" s="6"/>
      <c r="AI7" s="6" t="s">
        <v>12</v>
      </c>
      <c r="AJ7" s="6" t="s">
        <v>13</v>
      </c>
      <c r="AK7" s="6" t="s">
        <v>148</v>
      </c>
      <c r="AL7" s="6" t="s">
        <v>15</v>
      </c>
      <c r="AM7" s="6" t="s">
        <v>142</v>
      </c>
      <c r="AN7" s="6" t="s">
        <v>16</v>
      </c>
      <c r="AO7" s="6" t="s">
        <v>141</v>
      </c>
      <c r="AP7" s="6" t="s">
        <v>17</v>
      </c>
      <c r="AQ7" s="6" t="s">
        <v>18</v>
      </c>
      <c r="AR7" s="6" t="s">
        <v>19</v>
      </c>
      <c r="AS7" s="38" t="s">
        <v>14</v>
      </c>
      <c r="AT7" s="38" t="s">
        <v>87</v>
      </c>
      <c r="AU7" s="6"/>
      <c r="AV7" s="6"/>
      <c r="AW7" s="6"/>
      <c r="AX7" s="6"/>
      <c r="AY7" s="6"/>
      <c r="AZ7" s="6"/>
      <c r="BA7" s="6"/>
      <c r="BB7" s="6"/>
      <c r="BC7" s="6"/>
    </row>
    <row r="8" spans="1:82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26</v>
      </c>
      <c r="Q8" s="8"/>
      <c r="R8" s="9" t="s">
        <v>26</v>
      </c>
      <c r="S8" s="9" t="s">
        <v>26</v>
      </c>
      <c r="T8" s="9" t="s">
        <v>26</v>
      </c>
      <c r="U8" s="9" t="s">
        <v>26</v>
      </c>
      <c r="V8" s="9"/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124</v>
      </c>
      <c r="AH8" s="9"/>
      <c r="AI8" s="9" t="s">
        <v>26</v>
      </c>
      <c r="AJ8" s="9" t="s">
        <v>26</v>
      </c>
      <c r="AK8" s="9" t="s">
        <v>26</v>
      </c>
      <c r="AL8" s="9" t="s">
        <v>26</v>
      </c>
      <c r="AM8" s="9" t="s">
        <v>26</v>
      </c>
      <c r="AN8" s="9" t="s">
        <v>26</v>
      </c>
      <c r="AO8" s="9"/>
      <c r="AP8" s="9" t="s">
        <v>26</v>
      </c>
      <c r="AQ8" s="9" t="s">
        <v>26</v>
      </c>
      <c r="AR8" s="9" t="s">
        <v>124</v>
      </c>
      <c r="AS8" s="9" t="s">
        <v>26</v>
      </c>
      <c r="AT8" s="9" t="s">
        <v>26</v>
      </c>
      <c r="AU8" s="9"/>
      <c r="AV8" s="9"/>
      <c r="AW8" s="9"/>
      <c r="AX8" s="9"/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L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</row>
    <row r="9" spans="1:8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11" t="s">
        <v>27</v>
      </c>
      <c r="AV9" s="11" t="s">
        <v>114</v>
      </c>
      <c r="BD9" s="11" t="s">
        <v>28</v>
      </c>
      <c r="BL9" t="s">
        <v>98</v>
      </c>
      <c r="BM9" t="s">
        <v>99</v>
      </c>
      <c r="BO9" s="11" t="s">
        <v>115</v>
      </c>
      <c r="BW9" s="11" t="s">
        <v>29</v>
      </c>
    </row>
    <row r="10" spans="1:8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M10" s="62"/>
      <c r="Q10" s="3"/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60">
        <f>1/3.6</f>
        <v>0.27777777777777779</v>
      </c>
      <c r="X10" s="60">
        <f>1/5</f>
        <v>0.2</v>
      </c>
      <c r="Y10" s="61">
        <v>0.16666666666666666</v>
      </c>
      <c r="Z10" s="15">
        <v>0</v>
      </c>
      <c r="AA10" s="14">
        <v>0</v>
      </c>
      <c r="AB10" s="14">
        <v>0</v>
      </c>
      <c r="AC10" s="14">
        <v>0</v>
      </c>
      <c r="AD10" s="14">
        <v>0</v>
      </c>
      <c r="AE10" s="54">
        <f>1/0.8</f>
        <v>1.25</v>
      </c>
      <c r="AF10" s="14">
        <v>0</v>
      </c>
      <c r="AG10" s="14">
        <v>0</v>
      </c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22">
        <v>15.162723</v>
      </c>
      <c r="AW10" s="22">
        <v>9.2777778000000009</v>
      </c>
      <c r="AX10" s="22">
        <v>15.166667</v>
      </c>
      <c r="AY10" s="22">
        <v>13.7</v>
      </c>
      <c r="AZ10" s="22">
        <v>8.1999999999999993</v>
      </c>
      <c r="BA10" s="22">
        <v>13.9</v>
      </c>
      <c r="BB10" s="22">
        <v>12.4</v>
      </c>
      <c r="BC10" s="13"/>
      <c r="BD10" s="14">
        <v>10</v>
      </c>
      <c r="BE10" s="14">
        <v>8</v>
      </c>
      <c r="BF10" s="14">
        <v>10</v>
      </c>
      <c r="BG10" s="14">
        <v>10</v>
      </c>
      <c r="BH10" s="14">
        <v>8</v>
      </c>
      <c r="BI10" s="14">
        <v>10</v>
      </c>
      <c r="BJ10" s="14">
        <v>12</v>
      </c>
      <c r="BL10" s="14">
        <v>0</v>
      </c>
      <c r="BM10" s="34" cm="1">
        <f t="array" ref="BM10:BM16">1+(BL10:BL16*BL18)</f>
        <v>1</v>
      </c>
      <c r="BN10" s="13"/>
      <c r="BO10" s="17" t="e" cm="1">
        <f t="array" ref="BO10:BU16">AV10:BB16-MMULT(R10:AG16,TRANSPOSE(R47:AG53))-BD10:BJ16*_xlfn.ANCHORARRAY(BM10)-BW10:CC16</f>
        <v>#VALUE!</v>
      </c>
      <c r="BP10" s="18" t="e">
        <v>#VALUE!</v>
      </c>
      <c r="BQ10" s="18" t="e">
        <v>#VALUE!</v>
      </c>
      <c r="BR10" s="18" t="e">
        <v>#VALUE!</v>
      </c>
      <c r="BS10" s="18" t="e">
        <v>#VALUE!</v>
      </c>
      <c r="BT10" s="19" t="e">
        <v>#VALUE!</v>
      </c>
      <c r="BU10" s="19" t="e">
        <v>#VALUE!</v>
      </c>
      <c r="BV10" s="13"/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2">
        <v>0</v>
      </c>
      <c r="CC10" s="22">
        <v>0</v>
      </c>
    </row>
    <row r="11" spans="1:82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cm="1">
        <f t="array" ref="J11">SUM(MMULT(MMULT(I61:K61,TRANSPOSE(I65:K71)),_xlfn.ANCHORARRAY(R55)))+SUM(_xlfn.ANCHORARRAY(AI94))</f>
        <v>1755.883886545</v>
      </c>
      <c r="K11" s="31" cm="1">
        <f t="array" ref="K11">MMULT(AI36:AT36,TRANSPOSE(AI81:AT81))+BL18*BL20</f>
        <v>640</v>
      </c>
      <c r="L11" s="32">
        <f>J11*SUM(J79:J88)+K11</f>
        <v>15304.000372500705</v>
      </c>
      <c r="Q11" s="3"/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/>
      <c r="AC11" s="15">
        <v>1.3</v>
      </c>
      <c r="AD11" s="14">
        <v>1.1499999999999999</v>
      </c>
      <c r="AE11" s="14">
        <v>0</v>
      </c>
      <c r="AF11" s="14">
        <v>0</v>
      </c>
      <c r="AG11" s="14">
        <v>0</v>
      </c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22">
        <v>7</v>
      </c>
      <c r="AW11" s="22">
        <v>4.5999999999999996</v>
      </c>
      <c r="AX11" s="22">
        <v>8</v>
      </c>
      <c r="AY11" s="22">
        <v>1</v>
      </c>
      <c r="AZ11" s="22">
        <v>1</v>
      </c>
      <c r="BA11" s="22">
        <v>2</v>
      </c>
      <c r="BB11" s="22">
        <v>2</v>
      </c>
      <c r="BC11" s="13"/>
      <c r="BD11" s="14">
        <v>1</v>
      </c>
      <c r="BE11" s="14">
        <v>1</v>
      </c>
      <c r="BF11" s="14">
        <v>2</v>
      </c>
      <c r="BG11" s="14">
        <v>1</v>
      </c>
      <c r="BH11" s="14">
        <v>1</v>
      </c>
      <c r="BI11" s="14">
        <v>2</v>
      </c>
      <c r="BJ11" s="14">
        <v>2</v>
      </c>
      <c r="BL11" s="14">
        <v>0</v>
      </c>
      <c r="BM11" s="34">
        <v>1</v>
      </c>
      <c r="BN11" s="13"/>
      <c r="BO11" s="20" t="e">
        <v>#VALUE!</v>
      </c>
      <c r="BP11" s="13" t="e">
        <v>#VALUE!</v>
      </c>
      <c r="BQ11" s="13" t="e">
        <v>#VALUE!</v>
      </c>
      <c r="BR11" s="13" t="e">
        <v>#VALUE!</v>
      </c>
      <c r="BS11" s="13" t="e">
        <v>#VALUE!</v>
      </c>
      <c r="BT11" s="21" t="e">
        <v>#VALUE!</v>
      </c>
      <c r="BU11" s="21" t="e">
        <v>#VALUE!</v>
      </c>
      <c r="BV11" s="13"/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</row>
    <row r="12" spans="1:82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3"/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1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22">
        <v>5</v>
      </c>
      <c r="AW12" s="22">
        <v>3</v>
      </c>
      <c r="AX12" s="22">
        <v>5</v>
      </c>
      <c r="AY12" s="22">
        <v>0</v>
      </c>
      <c r="AZ12" s="22">
        <v>0</v>
      </c>
      <c r="BA12" s="22">
        <v>0</v>
      </c>
      <c r="BB12" s="22">
        <v>0</v>
      </c>
      <c r="BC12" s="13"/>
      <c r="BD12" s="14">
        <v>5</v>
      </c>
      <c r="BE12" s="14">
        <v>3</v>
      </c>
      <c r="BF12" s="14">
        <v>5</v>
      </c>
      <c r="BG12" s="14">
        <v>0</v>
      </c>
      <c r="BH12" s="14">
        <v>0</v>
      </c>
      <c r="BI12" s="14">
        <v>0</v>
      </c>
      <c r="BJ12" s="14">
        <v>0</v>
      </c>
      <c r="BL12" s="14">
        <v>-0.1</v>
      </c>
      <c r="BM12" s="34">
        <v>1</v>
      </c>
      <c r="BN12" s="13"/>
      <c r="BO12" s="20" t="e">
        <v>#VALUE!</v>
      </c>
      <c r="BP12" s="13" t="e">
        <v>#VALUE!</v>
      </c>
      <c r="BQ12" s="13" t="e">
        <v>#VALUE!</v>
      </c>
      <c r="BR12" s="13" t="e">
        <v>#VALUE!</v>
      </c>
      <c r="BS12" s="13" t="e">
        <v>#VALUE!</v>
      </c>
      <c r="BT12" s="21" t="e">
        <v>#VALUE!</v>
      </c>
      <c r="BU12" s="21" t="e">
        <v>#VALUE!</v>
      </c>
      <c r="BV12" s="13"/>
      <c r="BW12" s="22">
        <v>0</v>
      </c>
      <c r="BX12" s="22">
        <v>0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</row>
    <row r="13" spans="1:82" x14ac:dyDescent="0.2">
      <c r="A13" s="3"/>
      <c r="B13" s="3"/>
      <c r="C13" s="3"/>
      <c r="D13" s="3"/>
      <c r="E13" s="3"/>
      <c r="F13" s="3"/>
      <c r="G13" s="6" t="s">
        <v>150</v>
      </c>
      <c r="H13" s="10" t="s">
        <v>26</v>
      </c>
      <c r="I13" s="3"/>
      <c r="J13" s="3"/>
      <c r="K13" s="3"/>
      <c r="L13" s="3"/>
      <c r="M13" s="3"/>
      <c r="N13" s="3"/>
      <c r="O13" s="3"/>
      <c r="P13" s="3"/>
      <c r="Q13" s="3"/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13"/>
      <c r="BD13" s="14"/>
      <c r="BE13" s="14"/>
      <c r="BF13" s="14"/>
      <c r="BG13" s="14"/>
      <c r="BH13" s="14"/>
      <c r="BI13" s="14"/>
      <c r="BJ13" s="14"/>
      <c r="BL13" s="14"/>
      <c r="BM13" s="34">
        <v>1</v>
      </c>
      <c r="BN13" s="13"/>
      <c r="BO13" s="20" t="e">
        <v>#VALUE!</v>
      </c>
      <c r="BP13" s="13" t="e">
        <v>#VALUE!</v>
      </c>
      <c r="BQ13" s="13" t="e">
        <v>#VALUE!</v>
      </c>
      <c r="BR13" s="13" t="e">
        <v>#VALUE!</v>
      </c>
      <c r="BS13" s="13" t="e">
        <v>#VALUE!</v>
      </c>
      <c r="BT13" s="21" t="e">
        <v>#VALUE!</v>
      </c>
      <c r="BU13" s="21" t="e">
        <v>#VALUE!</v>
      </c>
      <c r="BV13" s="13"/>
      <c r="BW13" s="22"/>
      <c r="BX13" s="22"/>
      <c r="BY13" s="22"/>
      <c r="BZ13" s="22"/>
      <c r="CA13" s="22"/>
      <c r="CB13" s="22"/>
      <c r="CC13" s="22"/>
    </row>
    <row r="14" spans="1:82" x14ac:dyDescent="0.2">
      <c r="A14" s="3"/>
      <c r="B14" s="3"/>
      <c r="C14" s="3" t="s">
        <v>35</v>
      </c>
      <c r="D14" s="3"/>
      <c r="E14" s="3"/>
      <c r="F14" s="3"/>
      <c r="G14" s="6" t="s">
        <v>138</v>
      </c>
      <c r="H14" s="10"/>
      <c r="I14" s="3"/>
      <c r="J14" s="3"/>
      <c r="K14" s="3"/>
      <c r="L14" s="3"/>
      <c r="M14" s="3"/>
      <c r="N14" s="3"/>
      <c r="O14" s="3"/>
      <c r="P14" s="3"/>
      <c r="Q14" s="3"/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13"/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L14" s="14">
        <v>-0.05</v>
      </c>
      <c r="BM14" s="34">
        <v>1</v>
      </c>
      <c r="BN14" s="13"/>
      <c r="BO14" s="20" t="e">
        <v>#VALUE!</v>
      </c>
      <c r="BP14" s="13" t="e">
        <v>#VALUE!</v>
      </c>
      <c r="BQ14" s="13" t="e">
        <v>#VALUE!</v>
      </c>
      <c r="BR14" s="13" t="e">
        <v>#VALUE!</v>
      </c>
      <c r="BS14" s="13" t="e">
        <v>#VALUE!</v>
      </c>
      <c r="BT14" s="21" t="e">
        <v>#VALUE!</v>
      </c>
      <c r="BU14" s="21" t="e">
        <v>#VALUE!</v>
      </c>
      <c r="BV14" s="13"/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</row>
    <row r="15" spans="1:82" x14ac:dyDescent="0.2">
      <c r="A15" s="3"/>
      <c r="B15" s="3"/>
      <c r="C15" s="3" t="s">
        <v>37</v>
      </c>
      <c r="D15" s="3"/>
      <c r="E15" s="3"/>
      <c r="F15" s="3"/>
      <c r="G15" s="6" t="s">
        <v>36</v>
      </c>
      <c r="H15" s="10" t="s">
        <v>26</v>
      </c>
      <c r="I15" s="3"/>
      <c r="J15" s="56">
        <v>4.2500000000000003E-2</v>
      </c>
      <c r="K15" s="3"/>
      <c r="L15" s="3"/>
      <c r="M15" s="3"/>
      <c r="N15" s="3"/>
      <c r="O15" s="3"/>
      <c r="P15" s="3"/>
      <c r="Q15" s="3"/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22">
        <v>0.5</v>
      </c>
      <c r="AW15" s="22">
        <v>1</v>
      </c>
      <c r="AX15" s="22">
        <v>2</v>
      </c>
      <c r="AY15" s="22">
        <v>0.5</v>
      </c>
      <c r="AZ15" s="22">
        <v>1</v>
      </c>
      <c r="BA15" s="22">
        <v>2</v>
      </c>
      <c r="BB15" s="22">
        <v>2</v>
      </c>
      <c r="BC15" s="13"/>
      <c r="BD15" s="14">
        <v>0.5</v>
      </c>
      <c r="BE15" s="14">
        <v>1</v>
      </c>
      <c r="BF15" s="14">
        <v>2</v>
      </c>
      <c r="BG15" s="14">
        <v>0.5</v>
      </c>
      <c r="BH15" s="14">
        <v>1</v>
      </c>
      <c r="BI15" s="14">
        <v>2</v>
      </c>
      <c r="BJ15" s="14">
        <v>2</v>
      </c>
      <c r="BL15" s="14">
        <v>0</v>
      </c>
      <c r="BM15" s="34">
        <v>1</v>
      </c>
      <c r="BN15" s="13"/>
      <c r="BO15" s="20" t="e">
        <v>#VALUE!</v>
      </c>
      <c r="BP15" s="13" t="e">
        <v>#VALUE!</v>
      </c>
      <c r="BQ15" s="13" t="e">
        <v>#VALUE!</v>
      </c>
      <c r="BR15" s="13" t="e">
        <v>#VALUE!</v>
      </c>
      <c r="BS15" s="13" t="e">
        <v>#VALUE!</v>
      </c>
      <c r="BT15" s="21" t="e">
        <v>#VALUE!</v>
      </c>
      <c r="BU15" s="21" t="e">
        <v>#VALUE!</v>
      </c>
      <c r="BV15" s="13"/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</row>
    <row r="16" spans="1:82" x14ac:dyDescent="0.2">
      <c r="A16" s="3"/>
      <c r="B16" s="3"/>
      <c r="C16" s="3" t="s">
        <v>109</v>
      </c>
      <c r="D16" s="3"/>
      <c r="E16" s="3"/>
      <c r="F16" s="3"/>
      <c r="G16" s="6" t="s">
        <v>38</v>
      </c>
      <c r="H16" s="10" t="s">
        <v>124</v>
      </c>
      <c r="I16" s="3"/>
      <c r="J16" s="3"/>
      <c r="K16" s="3"/>
      <c r="L16" s="3"/>
      <c r="M16" s="3"/>
      <c r="N16" s="3"/>
      <c r="O16" s="3"/>
      <c r="P16" s="3"/>
      <c r="Q16" s="3"/>
      <c r="R16" s="14">
        <v>0</v>
      </c>
      <c r="S16" s="14">
        <v>0</v>
      </c>
      <c r="T16" s="14">
        <v>0</v>
      </c>
      <c r="U16" s="14">
        <v>0</v>
      </c>
      <c r="V16" s="14">
        <f>1/0.95</f>
        <v>1.0526315789473684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54">
        <f>1/0.4/10.944</f>
        <v>0.22843567251461985</v>
      </c>
      <c r="AG16" s="14">
        <v>0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22">
        <v>0.11421784</v>
      </c>
      <c r="AW16" s="22">
        <v>0.22843567000000001</v>
      </c>
      <c r="AX16" s="22">
        <v>0.45687135000000001</v>
      </c>
      <c r="AY16" s="22">
        <v>0.11421784</v>
      </c>
      <c r="AZ16" s="22">
        <v>0.22843567000000001</v>
      </c>
      <c r="BA16" s="22">
        <v>0.45687135000000001</v>
      </c>
      <c r="BB16" s="22">
        <v>0.45687135000000001</v>
      </c>
      <c r="BC16" s="13"/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L16" s="14">
        <v>0</v>
      </c>
      <c r="BM16" s="34">
        <v>1</v>
      </c>
      <c r="BN16" s="13"/>
      <c r="BO16" s="20" t="e">
        <v>#VALUE!</v>
      </c>
      <c r="BP16" s="13" t="e">
        <v>#VALUE!</v>
      </c>
      <c r="BQ16" s="13" t="e">
        <v>#VALUE!</v>
      </c>
      <c r="BR16" s="13" t="e">
        <v>#VALUE!</v>
      </c>
      <c r="BS16" s="13" t="e">
        <v>#VALUE!</v>
      </c>
      <c r="BT16" s="21" t="e">
        <v>#VALUE!</v>
      </c>
      <c r="BU16" s="21" t="e">
        <v>#VALUE!</v>
      </c>
      <c r="BV16" s="13"/>
      <c r="BW16" s="22">
        <v>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</row>
    <row r="17" spans="1:81" x14ac:dyDescent="0.2">
      <c r="A17" s="3"/>
      <c r="B17" s="3"/>
      <c r="C17" s="3"/>
      <c r="D17" s="3"/>
      <c r="E17" s="3"/>
      <c r="F17" s="3"/>
      <c r="G17" s="6"/>
      <c r="H17" s="10"/>
      <c r="I17" s="3"/>
      <c r="J17" s="6" t="s">
        <v>39</v>
      </c>
      <c r="K17" s="3"/>
      <c r="L17" s="3"/>
      <c r="M17" s="3"/>
      <c r="N17" s="3"/>
      <c r="O17" s="3"/>
      <c r="P17" s="3"/>
      <c r="Q17" s="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23" t="s">
        <v>40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23" t="s">
        <v>85</v>
      </c>
      <c r="BI17" s="13"/>
      <c r="BJ17" s="13"/>
      <c r="BK17" s="13"/>
      <c r="BL17" t="s">
        <v>101</v>
      </c>
      <c r="BN17" s="13"/>
      <c r="BO17" s="23" t="s">
        <v>125</v>
      </c>
      <c r="BP17" s="13"/>
      <c r="BQ17" s="13"/>
      <c r="BR17" s="13"/>
      <c r="BS17" s="13"/>
      <c r="BT17" s="13"/>
      <c r="BU17" s="13"/>
      <c r="BV17" s="13"/>
      <c r="BW17" s="23" t="s">
        <v>83</v>
      </c>
    </row>
    <row r="18" spans="1:81" x14ac:dyDescent="0.2">
      <c r="A18" s="3"/>
      <c r="B18" s="3"/>
      <c r="C18" s="3"/>
      <c r="D18" s="6"/>
      <c r="E18" s="6"/>
      <c r="F18" s="4" t="s">
        <v>67</v>
      </c>
      <c r="G18" s="6" t="s">
        <v>12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3"/>
      <c r="AA18" s="13"/>
      <c r="AB18" s="13"/>
      <c r="AC18" s="13"/>
      <c r="AD18" s="13"/>
      <c r="AE18" s="13"/>
      <c r="AF18" s="13"/>
      <c r="AG18" s="13"/>
      <c r="AI18" s="12">
        <v>1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v>1</v>
      </c>
      <c r="BI18" s="13"/>
      <c r="BJ18" s="13"/>
      <c r="BK18" s="13"/>
      <c r="BL18" s="22">
        <v>0</v>
      </c>
      <c r="BN18" s="13"/>
      <c r="BO18" s="17" cm="1">
        <f t="array" ref="BO18:BU24">TRANSPOSE(MMULT(R47:AG53,J18:P33))-AV10:BB16</f>
        <v>-9.9999999392252903E-8</v>
      </c>
      <c r="BP18" s="18">
        <v>0</v>
      </c>
      <c r="BQ18" s="18">
        <v>-2.9999999995311555E-7</v>
      </c>
      <c r="BR18" s="18">
        <v>0</v>
      </c>
      <c r="BS18" s="18">
        <v>0</v>
      </c>
      <c r="BT18" s="19">
        <v>0</v>
      </c>
      <c r="BU18" s="19">
        <v>0</v>
      </c>
      <c r="BV18" s="13"/>
      <c r="BW18" s="17" cm="1">
        <f t="array" ref="BW18:CC27">TRANSPOSE(AI63:AR69-AI71:AR77)</f>
        <v>-0.9</v>
      </c>
      <c r="BX18" s="18">
        <v>-1.8</v>
      </c>
      <c r="BY18" s="18">
        <v>-0.9</v>
      </c>
      <c r="BZ18" s="18">
        <v>-1.8</v>
      </c>
      <c r="CA18" s="18">
        <v>-2.7</v>
      </c>
      <c r="CB18" s="19">
        <v>-1.8</v>
      </c>
      <c r="CC18">
        <v>0</v>
      </c>
    </row>
    <row r="19" spans="1:81" x14ac:dyDescent="0.2">
      <c r="A19" s="3"/>
      <c r="B19" s="3"/>
      <c r="C19" s="3"/>
      <c r="D19" s="6"/>
      <c r="E19" s="6"/>
      <c r="F19" s="4" t="s">
        <v>68</v>
      </c>
      <c r="G19" s="6" t="s">
        <v>21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3"/>
      <c r="AA19" s="13"/>
      <c r="AB19" s="13"/>
      <c r="AC19" s="13"/>
      <c r="AD19" s="13"/>
      <c r="AE19" s="13"/>
      <c r="AF19" s="13"/>
      <c r="AG19" s="13"/>
      <c r="AI19" s="12">
        <v>0</v>
      </c>
      <c r="AJ19" s="12">
        <v>1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v>0</v>
      </c>
      <c r="BI19" s="13"/>
      <c r="BJ19" s="13"/>
      <c r="BK19" s="13"/>
      <c r="BL19" s="13" t="s">
        <v>100</v>
      </c>
      <c r="BN19" s="13"/>
      <c r="BO19" s="20">
        <v>-1.0141974999999999</v>
      </c>
      <c r="BP19" s="13">
        <v>0</v>
      </c>
      <c r="BQ19" s="13">
        <v>-2</v>
      </c>
      <c r="BR19" s="13">
        <v>0</v>
      </c>
      <c r="BS19" s="13">
        <v>0</v>
      </c>
      <c r="BT19" s="21">
        <v>0</v>
      </c>
      <c r="BU19" s="21">
        <v>0</v>
      </c>
      <c r="BV19" s="13"/>
      <c r="BW19" s="20">
        <v>-7.2293896000000002</v>
      </c>
      <c r="BX19" s="13">
        <v>-5.7777778</v>
      </c>
      <c r="BY19" s="13">
        <v>-10.700000000000001</v>
      </c>
      <c r="BZ19" s="13">
        <v>-10.200000000000001</v>
      </c>
      <c r="CA19" s="13">
        <v>-3.8</v>
      </c>
      <c r="CB19" s="21">
        <v>-10.4</v>
      </c>
      <c r="CC19">
        <v>-10.700000000000001</v>
      </c>
    </row>
    <row r="20" spans="1:81" x14ac:dyDescent="0.2">
      <c r="A20" s="3"/>
      <c r="B20" s="3"/>
      <c r="C20" s="3"/>
      <c r="D20" s="6"/>
      <c r="E20" s="6"/>
      <c r="F20" s="4" t="s">
        <v>69</v>
      </c>
      <c r="G20" s="6" t="s">
        <v>22</v>
      </c>
      <c r="H20" s="10" t="s">
        <v>26</v>
      </c>
      <c r="I20" s="3"/>
      <c r="J20" s="14">
        <v>-1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3"/>
      <c r="AA20" s="13"/>
      <c r="AB20" s="13"/>
      <c r="AC20" s="13"/>
      <c r="AD20" s="13"/>
      <c r="AE20" s="13"/>
      <c r="AF20" s="13"/>
      <c r="AG20" s="13"/>
      <c r="AI20" s="12">
        <v>0</v>
      </c>
      <c r="AJ20" s="12">
        <v>1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v>-1</v>
      </c>
      <c r="BI20" s="13"/>
      <c r="BJ20" s="13"/>
      <c r="BK20" s="13"/>
      <c r="BL20" s="13">
        <v>10000</v>
      </c>
      <c r="BN20" s="13"/>
      <c r="BO20" s="20">
        <v>0</v>
      </c>
      <c r="BP20" s="13">
        <v>0</v>
      </c>
      <c r="BQ20" s="13">
        <v>0</v>
      </c>
      <c r="BR20" s="13">
        <v>0</v>
      </c>
      <c r="BS20" s="13">
        <v>0</v>
      </c>
      <c r="BT20" s="21">
        <v>0</v>
      </c>
      <c r="BU20" s="21">
        <v>0</v>
      </c>
      <c r="BV20" s="13"/>
      <c r="BW20" s="20">
        <v>0</v>
      </c>
      <c r="BX20" s="13">
        <v>0</v>
      </c>
      <c r="BY20" s="13">
        <v>0</v>
      </c>
      <c r="BZ20" s="13">
        <v>0</v>
      </c>
      <c r="CA20" s="13">
        <v>0</v>
      </c>
      <c r="CB20" s="21">
        <v>0</v>
      </c>
      <c r="CC20">
        <v>0</v>
      </c>
    </row>
    <row r="21" spans="1:81" x14ac:dyDescent="0.2">
      <c r="A21" s="3"/>
      <c r="B21" s="3"/>
      <c r="C21" s="3"/>
      <c r="D21" s="6"/>
      <c r="E21" s="6"/>
      <c r="F21" s="4" t="s">
        <v>70</v>
      </c>
      <c r="G21" s="6" t="s">
        <v>23</v>
      </c>
      <c r="H21" s="10" t="s">
        <v>26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3"/>
      <c r="AA21" s="13"/>
      <c r="AB21" s="13"/>
      <c r="AC21" s="13"/>
      <c r="AD21" s="13"/>
      <c r="AE21" s="13"/>
      <c r="AF21" s="13"/>
      <c r="AG21" s="13"/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1</v>
      </c>
      <c r="AT21" s="12">
        <v>0</v>
      </c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v>1</v>
      </c>
      <c r="BI21" s="13"/>
      <c r="BJ21" s="13"/>
      <c r="BK21" s="13"/>
      <c r="BL21" s="13"/>
      <c r="BN21" s="6"/>
      <c r="BO21" s="20">
        <v>1.0141975000000001</v>
      </c>
      <c r="BP21" s="13">
        <v>0</v>
      </c>
      <c r="BQ21" s="13">
        <v>2</v>
      </c>
      <c r="BR21" s="13">
        <v>0</v>
      </c>
      <c r="BS21" s="13">
        <v>0</v>
      </c>
      <c r="BT21" s="21">
        <v>0</v>
      </c>
      <c r="BU21" s="21">
        <v>0</v>
      </c>
      <c r="BV21" s="13"/>
      <c r="BW21" s="20">
        <v>-5.9858025000000001</v>
      </c>
      <c r="BX21" s="13">
        <v>-4.5999999999999996</v>
      </c>
      <c r="BY21" s="13">
        <v>-6</v>
      </c>
      <c r="BZ21" s="13">
        <v>-1</v>
      </c>
      <c r="CA21" s="13">
        <v>-1</v>
      </c>
      <c r="CB21" s="21">
        <v>-2</v>
      </c>
      <c r="CC21">
        <v>-2</v>
      </c>
    </row>
    <row r="22" spans="1:81" x14ac:dyDescent="0.2">
      <c r="A22" s="3"/>
      <c r="B22" s="3"/>
      <c r="C22" s="3"/>
      <c r="D22" s="6"/>
      <c r="E22" s="6"/>
      <c r="F22" s="4"/>
      <c r="G22" s="6" t="s">
        <v>147</v>
      </c>
      <c r="H22" s="10" t="s">
        <v>26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3"/>
      <c r="AA22" s="13"/>
      <c r="AB22" s="13"/>
      <c r="AC22" s="13"/>
      <c r="AD22" s="13"/>
      <c r="AE22" s="13"/>
      <c r="AF22" s="13"/>
      <c r="AG22" s="13"/>
      <c r="AI22" s="12">
        <v>0</v>
      </c>
      <c r="AJ22" s="12">
        <v>0</v>
      </c>
      <c r="AK22" s="12">
        <v>1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v>0</v>
      </c>
      <c r="BI22" s="13"/>
      <c r="BJ22" s="13"/>
      <c r="BK22" s="13"/>
      <c r="BL22" s="13"/>
      <c r="BN22" s="6"/>
      <c r="BO22" s="20">
        <v>0</v>
      </c>
      <c r="BP22" s="13">
        <v>0</v>
      </c>
      <c r="BQ22" s="13">
        <v>0</v>
      </c>
      <c r="BR22" s="13">
        <v>0</v>
      </c>
      <c r="BS22" s="13">
        <v>0</v>
      </c>
      <c r="BT22" s="21">
        <v>0</v>
      </c>
      <c r="BU22" s="21">
        <v>0</v>
      </c>
      <c r="BV22" s="13"/>
      <c r="BW22" s="20">
        <v>0</v>
      </c>
      <c r="BX22" s="13">
        <v>0</v>
      </c>
      <c r="BY22" s="13">
        <v>0</v>
      </c>
      <c r="BZ22" s="13">
        <v>0</v>
      </c>
      <c r="CA22" s="13">
        <v>0</v>
      </c>
      <c r="CB22" s="21">
        <v>0</v>
      </c>
      <c r="CC22">
        <v>0</v>
      </c>
    </row>
    <row r="23" spans="1:81" x14ac:dyDescent="0.2">
      <c r="A23" s="3"/>
      <c r="B23" s="3"/>
      <c r="C23" s="3"/>
      <c r="D23" s="6"/>
      <c r="E23" s="6"/>
      <c r="F23" s="4" t="s">
        <v>116</v>
      </c>
      <c r="G23" s="6" t="s">
        <v>117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3"/>
      <c r="AA23" s="13"/>
      <c r="AB23" s="13"/>
      <c r="AC23" s="13"/>
      <c r="AD23" s="13"/>
      <c r="AE23" s="13"/>
      <c r="AF23" s="13"/>
      <c r="AG23" s="13"/>
      <c r="AI23" s="12">
        <v>0</v>
      </c>
      <c r="AJ23" s="12">
        <v>0</v>
      </c>
      <c r="AK23" s="12">
        <v>0</v>
      </c>
      <c r="AL23" s="12">
        <v>1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BD23" s="14">
        <v>0</v>
      </c>
      <c r="BN23" s="6"/>
      <c r="BO23" s="20">
        <v>0</v>
      </c>
      <c r="BP23" s="13">
        <v>0</v>
      </c>
      <c r="BQ23" s="13">
        <v>0</v>
      </c>
      <c r="BR23" s="13">
        <v>0</v>
      </c>
      <c r="BS23" s="13">
        <v>0</v>
      </c>
      <c r="BT23" s="21">
        <v>0</v>
      </c>
      <c r="BU23" s="21">
        <v>0</v>
      </c>
      <c r="BV23" s="13"/>
      <c r="BW23" s="20">
        <v>-5</v>
      </c>
      <c r="BX23" s="13">
        <v>-3</v>
      </c>
      <c r="BY23" s="13">
        <v>-5</v>
      </c>
      <c r="BZ23" s="13">
        <v>0</v>
      </c>
      <c r="CA23" s="13">
        <v>0</v>
      </c>
      <c r="CB23" s="21">
        <v>0</v>
      </c>
      <c r="CC23">
        <v>0</v>
      </c>
    </row>
    <row r="24" spans="1:81" x14ac:dyDescent="0.2">
      <c r="A24" s="3"/>
      <c r="B24" s="3"/>
      <c r="C24" s="3"/>
      <c r="D24" s="6"/>
      <c r="E24" s="6"/>
      <c r="F24" s="4" t="s">
        <v>120</v>
      </c>
      <c r="G24" s="6" t="s">
        <v>118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3"/>
      <c r="AA24" s="13"/>
      <c r="AB24" s="13"/>
      <c r="AC24" s="13"/>
      <c r="AD24" s="13"/>
      <c r="AE24" s="13"/>
      <c r="AF24" s="13"/>
      <c r="AG24" s="13"/>
      <c r="AI24" s="12">
        <v>0</v>
      </c>
      <c r="AJ24" s="12">
        <v>0</v>
      </c>
      <c r="AK24" s="12">
        <v>0</v>
      </c>
      <c r="AL24" s="12">
        <v>1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BD24" s="14">
        <v>0</v>
      </c>
      <c r="BN24" s="6"/>
      <c r="BO24" s="20">
        <v>0</v>
      </c>
      <c r="BP24" s="13">
        <v>0</v>
      </c>
      <c r="BQ24" s="13">
        <v>0</v>
      </c>
      <c r="BR24" s="13">
        <v>0</v>
      </c>
      <c r="BS24" s="13">
        <v>0</v>
      </c>
      <c r="BT24" s="21">
        <v>0</v>
      </c>
      <c r="BU24" s="21">
        <v>0</v>
      </c>
      <c r="BV24" s="13"/>
      <c r="BW24" s="20">
        <v>0</v>
      </c>
      <c r="BX24" s="13">
        <v>0</v>
      </c>
      <c r="BY24" s="13">
        <v>0</v>
      </c>
      <c r="BZ24" s="13">
        <v>0</v>
      </c>
      <c r="CA24" s="13">
        <v>0</v>
      </c>
      <c r="CB24" s="21">
        <v>0</v>
      </c>
      <c r="CC24">
        <v>0</v>
      </c>
    </row>
    <row r="25" spans="1:81" x14ac:dyDescent="0.2">
      <c r="A25" s="3"/>
      <c r="B25" s="3"/>
      <c r="C25" s="3"/>
      <c r="D25" s="6"/>
      <c r="E25" s="6"/>
      <c r="F25" s="4" t="s">
        <v>140</v>
      </c>
      <c r="G25" s="6" t="s">
        <v>139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AA25" s="13"/>
      <c r="AB25" s="13"/>
      <c r="AC25" s="13"/>
      <c r="AD25" s="13"/>
      <c r="AE25" s="13"/>
      <c r="AF25" s="13"/>
      <c r="AG25" s="13"/>
      <c r="AI25" s="12">
        <v>0</v>
      </c>
      <c r="AJ25" s="12">
        <v>0</v>
      </c>
      <c r="AK25" s="12">
        <v>0</v>
      </c>
      <c r="AL25" s="12">
        <v>1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BD25" s="14">
        <v>0</v>
      </c>
      <c r="BN25" s="6"/>
      <c r="BO25" s="20"/>
      <c r="BP25" s="13"/>
      <c r="BQ25" s="13"/>
      <c r="BR25" s="13"/>
      <c r="BS25" s="13"/>
      <c r="BT25" s="21"/>
      <c r="BU25" s="21"/>
      <c r="BV25" s="13"/>
      <c r="BW25" s="20">
        <v>0</v>
      </c>
      <c r="BX25" s="13">
        <v>0</v>
      </c>
      <c r="BY25" s="13">
        <v>0</v>
      </c>
      <c r="BZ25" s="13">
        <v>0</v>
      </c>
      <c r="CA25" s="13">
        <v>0</v>
      </c>
      <c r="CB25" s="21">
        <v>0</v>
      </c>
      <c r="CC25">
        <v>0</v>
      </c>
    </row>
    <row r="26" spans="1:81" x14ac:dyDescent="0.2">
      <c r="A26" s="3"/>
      <c r="B26" s="3"/>
      <c r="C26" s="3"/>
      <c r="D26" s="6"/>
      <c r="E26" s="6"/>
      <c r="F26" s="4" t="s">
        <v>143</v>
      </c>
      <c r="G26" s="6" t="s">
        <v>142</v>
      </c>
      <c r="H26" s="10" t="s">
        <v>26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AA26" s="13"/>
      <c r="AB26" s="13"/>
      <c r="AC26" s="13"/>
      <c r="AD26" s="13"/>
      <c r="AE26" s="13"/>
      <c r="AF26" s="13"/>
      <c r="AG26" s="13"/>
      <c r="AI26" s="12">
        <v>0</v>
      </c>
      <c r="AJ26" s="12">
        <v>0</v>
      </c>
      <c r="AK26" s="12">
        <v>0</v>
      </c>
      <c r="AL26" s="12">
        <v>0</v>
      </c>
      <c r="AM26" s="12">
        <v>1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BD26" s="14">
        <v>0</v>
      </c>
      <c r="BN26" s="6"/>
      <c r="BO26" s="20"/>
      <c r="BP26" s="13"/>
      <c r="BQ26" s="13"/>
      <c r="BR26" s="13"/>
      <c r="BS26" s="13"/>
      <c r="BT26" s="21"/>
      <c r="BU26" s="21"/>
      <c r="BV26" s="13"/>
      <c r="BW26" s="20">
        <v>5.5</v>
      </c>
      <c r="BX26" s="13">
        <v>5</v>
      </c>
      <c r="BY26" s="13">
        <v>4</v>
      </c>
      <c r="BZ26" s="13">
        <v>5.5</v>
      </c>
      <c r="CA26" s="13">
        <v>5</v>
      </c>
      <c r="CB26" s="21">
        <v>4</v>
      </c>
      <c r="CC26">
        <v>4</v>
      </c>
    </row>
    <row r="27" spans="1:81" x14ac:dyDescent="0.2">
      <c r="A27" s="3"/>
      <c r="B27" s="3"/>
      <c r="C27" s="3"/>
      <c r="D27" s="6"/>
      <c r="E27" s="6"/>
      <c r="F27" s="4" t="s">
        <v>71</v>
      </c>
      <c r="G27" s="6" t="s">
        <v>88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3"/>
      <c r="AA27" s="13"/>
      <c r="AB27" s="13"/>
      <c r="AC27" s="13"/>
      <c r="AD27" s="13"/>
      <c r="AE27" s="13"/>
      <c r="AF27" s="13"/>
      <c r="AG27" s="13"/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1</v>
      </c>
      <c r="BD27" s="14">
        <v>0</v>
      </c>
      <c r="BN27" s="6"/>
      <c r="BO27" s="20"/>
      <c r="BP27" s="13"/>
      <c r="BQ27" s="13"/>
      <c r="BR27" s="13"/>
      <c r="BS27" s="13"/>
      <c r="BT27" s="21"/>
      <c r="BU27" s="21"/>
      <c r="BV27" s="13"/>
      <c r="BW27" s="20">
        <v>-0.11421784</v>
      </c>
      <c r="BX27" s="13">
        <v>-0.22843567000000001</v>
      </c>
      <c r="BY27" s="13">
        <v>-0.45687135000000001</v>
      </c>
      <c r="BZ27" s="13">
        <v>-0.11421784</v>
      </c>
      <c r="CA27" s="13">
        <v>-0.22843567000000001</v>
      </c>
      <c r="CB27" s="21">
        <v>-0.45687135000000001</v>
      </c>
      <c r="CC27">
        <v>-0.45687135000000001</v>
      </c>
    </row>
    <row r="28" spans="1:81" x14ac:dyDescent="0.2">
      <c r="A28" s="3"/>
      <c r="B28" s="3"/>
      <c r="C28" s="3"/>
      <c r="D28" s="6"/>
      <c r="E28" s="6"/>
      <c r="F28" s="4"/>
      <c r="G28" s="6" t="s">
        <v>151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3"/>
      <c r="AA28" s="13"/>
      <c r="AB28" s="13"/>
      <c r="AC28" s="13"/>
      <c r="AD28" s="13"/>
      <c r="AE28" s="13"/>
      <c r="AF28" s="13"/>
      <c r="AG28" s="13"/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1</v>
      </c>
      <c r="BD28" s="14"/>
      <c r="BN28" s="6"/>
      <c r="BO28" s="20"/>
      <c r="BP28" s="13"/>
      <c r="BQ28" s="13"/>
      <c r="BR28" s="13"/>
      <c r="BS28" s="13"/>
      <c r="BT28" s="21"/>
      <c r="BU28" s="21"/>
      <c r="BV28" s="13"/>
      <c r="BW28" s="20"/>
      <c r="BX28" s="13"/>
      <c r="BY28" s="13"/>
      <c r="BZ28" s="13"/>
      <c r="CA28" s="13"/>
      <c r="CB28" s="21"/>
    </row>
    <row r="29" spans="1:81" x14ac:dyDescent="0.2">
      <c r="A29" s="3"/>
      <c r="B29" s="3"/>
      <c r="C29" s="3"/>
      <c r="D29" s="6"/>
      <c r="E29" s="6"/>
      <c r="F29" s="4" t="s">
        <v>72</v>
      </c>
      <c r="G29" s="6" t="s">
        <v>16</v>
      </c>
      <c r="H29" s="10" t="s">
        <v>26</v>
      </c>
      <c r="I29" s="3"/>
      <c r="J29" s="14">
        <v>0</v>
      </c>
      <c r="K29" s="14">
        <v>0</v>
      </c>
      <c r="L29" s="14">
        <v>1</v>
      </c>
      <c r="M29" s="14">
        <v>0</v>
      </c>
      <c r="N29" s="14">
        <v>0</v>
      </c>
      <c r="O29" s="14">
        <v>0</v>
      </c>
      <c r="P29" s="14">
        <v>0</v>
      </c>
      <c r="Q29" s="3"/>
      <c r="AA29" s="13"/>
      <c r="AB29" s="13"/>
      <c r="AC29" s="13"/>
      <c r="AD29" s="13"/>
      <c r="AE29" s="13"/>
      <c r="AF29" s="55"/>
      <c r="AG29" s="13"/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BD29" s="14">
        <v>0</v>
      </c>
      <c r="BN29" s="6"/>
      <c r="BO29" s="20"/>
      <c r="BP29" s="13"/>
      <c r="BQ29" s="13"/>
      <c r="BR29" s="13"/>
      <c r="BS29" s="13"/>
      <c r="BT29" s="21"/>
      <c r="BU29" s="21"/>
      <c r="BV29" s="13"/>
      <c r="BW29" s="20"/>
      <c r="BX29" s="13"/>
      <c r="BY29" s="13"/>
      <c r="BZ29" s="13"/>
      <c r="CA29" s="13"/>
      <c r="CB29" s="21"/>
    </row>
    <row r="30" spans="1:81" x14ac:dyDescent="0.2">
      <c r="A30" s="3"/>
      <c r="B30" s="3"/>
      <c r="C30" s="3"/>
      <c r="D30" s="6"/>
      <c r="E30" s="6"/>
      <c r="F30" s="4" t="s">
        <v>102</v>
      </c>
      <c r="G30" s="6" t="s">
        <v>141</v>
      </c>
      <c r="H30" s="10" t="s">
        <v>26</v>
      </c>
      <c r="I30" s="3"/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3"/>
      <c r="AA30" s="13"/>
      <c r="AB30" s="13"/>
      <c r="AC30" s="13"/>
      <c r="AD30" s="13"/>
      <c r="AE30" s="13"/>
      <c r="AF30" s="55"/>
      <c r="AG30" s="13"/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BD30" s="14">
        <v>0</v>
      </c>
      <c r="BN30" s="6"/>
      <c r="BO30" s="13"/>
      <c r="BP30" s="13"/>
      <c r="BQ30" s="13"/>
      <c r="BR30" s="13"/>
      <c r="BS30" s="13"/>
      <c r="BT30" s="13"/>
      <c r="BU30" s="13"/>
      <c r="BV30" s="13"/>
      <c r="BW30" s="20"/>
      <c r="BX30" s="13"/>
      <c r="BY30" s="13"/>
      <c r="BZ30" s="13"/>
      <c r="CA30" s="13"/>
      <c r="CB30" s="21"/>
    </row>
    <row r="31" spans="1:81" x14ac:dyDescent="0.2">
      <c r="A31" s="3"/>
      <c r="B31" s="3"/>
      <c r="C31" s="3"/>
      <c r="D31" s="6"/>
      <c r="E31" s="6"/>
      <c r="F31" s="4" t="s">
        <v>73</v>
      </c>
      <c r="G31" s="6" t="s">
        <v>17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0</v>
      </c>
      <c r="Q31" s="3"/>
      <c r="AA31" s="13"/>
      <c r="AB31" s="13"/>
      <c r="AC31" s="13"/>
      <c r="AD31" s="13"/>
      <c r="AE31" s="13"/>
      <c r="AF31" s="13"/>
      <c r="AG31" s="13"/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0</v>
      </c>
      <c r="AR31" s="12">
        <v>0</v>
      </c>
      <c r="AS31" s="12">
        <v>0</v>
      </c>
      <c r="AT31" s="12">
        <v>0</v>
      </c>
      <c r="BD31" s="14">
        <v>0</v>
      </c>
      <c r="BN31" s="6"/>
      <c r="BV31" s="13"/>
      <c r="BW31" s="26"/>
      <c r="CB31" s="27"/>
    </row>
    <row r="32" spans="1:81" x14ac:dyDescent="0.2">
      <c r="A32" s="3"/>
      <c r="B32" s="3"/>
      <c r="C32" s="3"/>
      <c r="D32" s="6"/>
      <c r="E32" s="6"/>
      <c r="F32" s="4" t="s">
        <v>74</v>
      </c>
      <c r="G32" s="6" t="s">
        <v>18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1</v>
      </c>
      <c r="AR32" s="12">
        <v>0</v>
      </c>
      <c r="AS32" s="12">
        <v>0</v>
      </c>
      <c r="AT32" s="12">
        <v>0</v>
      </c>
      <c r="BD32" s="14">
        <v>0</v>
      </c>
      <c r="BN32" s="6"/>
      <c r="BV32" s="13"/>
      <c r="BW32" s="26"/>
      <c r="CB32" s="27"/>
    </row>
    <row r="33" spans="1:81" x14ac:dyDescent="0.2">
      <c r="A33" s="3"/>
      <c r="B33" s="3"/>
      <c r="C33" s="3"/>
      <c r="D33" s="6"/>
      <c r="E33" s="6"/>
      <c r="F33" s="4" t="s">
        <v>75</v>
      </c>
      <c r="G33" s="6" t="s">
        <v>19</v>
      </c>
      <c r="H33" s="10" t="s">
        <v>124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1</v>
      </c>
      <c r="AS33" s="12">
        <v>0</v>
      </c>
      <c r="AT33" s="12">
        <v>0</v>
      </c>
      <c r="BD33" s="14">
        <v>0</v>
      </c>
      <c r="BN33" s="6"/>
      <c r="BV33" s="13"/>
      <c r="BW33" s="20"/>
      <c r="BX33" s="13"/>
      <c r="BY33" s="13"/>
      <c r="BZ33" s="13"/>
      <c r="CA33" s="13"/>
      <c r="CB33" s="21"/>
    </row>
    <row r="34" spans="1:81" x14ac:dyDescent="0.2">
      <c r="BW34" s="11" t="s">
        <v>51</v>
      </c>
    </row>
    <row r="35" spans="1:81" x14ac:dyDescent="0.2">
      <c r="A35" s="3"/>
      <c r="B35" s="3"/>
      <c r="C35" s="3"/>
      <c r="D35" s="3"/>
      <c r="E35" s="3"/>
      <c r="F35" s="3"/>
      <c r="G35" s="6" t="s">
        <v>50</v>
      </c>
      <c r="H35" s="10" t="s">
        <v>103</v>
      </c>
      <c r="I35" s="3"/>
      <c r="J35" s="3"/>
      <c r="K35" s="3"/>
      <c r="L35" s="3"/>
      <c r="M35" s="3"/>
      <c r="N35" s="3"/>
      <c r="O35" s="3"/>
      <c r="P35" s="3"/>
      <c r="Q35" s="3"/>
      <c r="R35" s="14">
        <v>0</v>
      </c>
      <c r="S35" s="14">
        <v>0.15</v>
      </c>
      <c r="T35" s="14">
        <v>-0.08</v>
      </c>
      <c r="U35" s="14">
        <v>0</v>
      </c>
      <c r="V35" s="14"/>
      <c r="W35" s="14">
        <v>0</v>
      </c>
      <c r="X35" s="14">
        <v>0</v>
      </c>
      <c r="Y35" s="14"/>
      <c r="Z35" s="14"/>
      <c r="AA35" s="14">
        <v>0</v>
      </c>
      <c r="AB35" s="14"/>
      <c r="AC35" s="14">
        <v>0</v>
      </c>
      <c r="AD35" s="14"/>
      <c r="AE35" s="14">
        <v>0</v>
      </c>
      <c r="AF35" s="14">
        <v>0</v>
      </c>
      <c r="AG35" s="14">
        <v>0.55000000000000004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BV35" s="37" t="s">
        <v>95</v>
      </c>
      <c r="BW35" s="13" t="e" cm="1">
        <f t="array" ref="BW35">TRANSPOSE(MMULT(R47:AG53,BD18:BE33))</f>
        <v>#VALUE!</v>
      </c>
      <c r="BX35" s="13"/>
      <c r="BY35" s="13"/>
      <c r="BZ35" s="13"/>
      <c r="CA35" s="13"/>
      <c r="CB35" s="13"/>
    </row>
    <row r="36" spans="1:81" x14ac:dyDescent="0.2">
      <c r="A36" s="3"/>
      <c r="B36" s="3"/>
      <c r="C36" s="3"/>
      <c r="D36" s="3"/>
      <c r="E36" s="3"/>
      <c r="F36" s="3"/>
      <c r="G36" s="6" t="s">
        <v>52</v>
      </c>
      <c r="H36" s="10" t="s">
        <v>103</v>
      </c>
      <c r="I36" s="3"/>
      <c r="J36" s="3"/>
      <c r="K36" s="3"/>
      <c r="L36" s="3"/>
      <c r="M36" s="3"/>
      <c r="N36" s="3"/>
      <c r="O36" s="3"/>
      <c r="P36" s="3"/>
      <c r="Q36" s="3"/>
      <c r="AH36" s="13" t="s">
        <v>53</v>
      </c>
      <c r="AI36" s="16">
        <v>2000</v>
      </c>
      <c r="AJ36" s="16">
        <v>100</v>
      </c>
      <c r="AK36" s="16">
        <v>1000</v>
      </c>
      <c r="AL36" s="16">
        <v>3000</v>
      </c>
      <c r="AM36" s="16">
        <v>2000</v>
      </c>
      <c r="AN36" s="52">
        <v>3000</v>
      </c>
      <c r="AO36" s="52">
        <v>7000</v>
      </c>
      <c r="AP36" s="16">
        <v>250</v>
      </c>
      <c r="AQ36" s="16">
        <v>150</v>
      </c>
      <c r="AR36" s="16">
        <v>60</v>
      </c>
      <c r="AS36" s="16">
        <v>2000</v>
      </c>
      <c r="AT36" s="16">
        <v>200</v>
      </c>
      <c r="BV36" t="s">
        <v>87</v>
      </c>
      <c r="BW36" s="13"/>
      <c r="BX36" s="13"/>
      <c r="BY36" s="13"/>
      <c r="BZ36" s="13"/>
      <c r="CA36" s="13"/>
      <c r="CB36" s="13"/>
    </row>
    <row r="37" spans="1:81" x14ac:dyDescent="0.2">
      <c r="A37" s="3"/>
      <c r="B37" s="3"/>
      <c r="C37" s="3"/>
      <c r="D37" s="3"/>
      <c r="E37" s="3"/>
      <c r="F37" s="3"/>
      <c r="G37" s="6" t="s">
        <v>54</v>
      </c>
      <c r="H37" s="10" t="s">
        <v>104</v>
      </c>
      <c r="I37" s="3"/>
      <c r="J37" s="3"/>
      <c r="K37" s="3"/>
      <c r="L37" s="3"/>
      <c r="M37" s="3"/>
      <c r="N37" s="3"/>
      <c r="O37" s="3"/>
      <c r="P37" s="3"/>
      <c r="Q37" s="3"/>
      <c r="AH37" s="13" t="s">
        <v>55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52">
        <v>0</v>
      </c>
      <c r="AO37" s="52">
        <v>0</v>
      </c>
      <c r="AP37" s="16">
        <v>0</v>
      </c>
      <c r="AQ37" s="16">
        <v>0</v>
      </c>
      <c r="AR37" s="16">
        <v>0</v>
      </c>
      <c r="AS37" s="16">
        <v>1</v>
      </c>
      <c r="AT37" s="53">
        <v>1</v>
      </c>
      <c r="BV37" s="13" t="s">
        <v>106</v>
      </c>
      <c r="BW37" s="13"/>
      <c r="BX37" s="13"/>
      <c r="BY37" s="13"/>
      <c r="BZ37" s="13"/>
      <c r="CA37" s="13"/>
      <c r="CB37" s="13"/>
    </row>
    <row r="38" spans="1:81" x14ac:dyDescent="0.2">
      <c r="A38" s="3"/>
      <c r="B38" s="3"/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Q38" s="3"/>
      <c r="AH38" s="13"/>
      <c r="AI38" s="13" t="s">
        <v>56</v>
      </c>
      <c r="AJ38" s="13"/>
      <c r="AK38" s="13"/>
      <c r="AL38" s="13"/>
      <c r="AM38" s="13"/>
      <c r="AN38" s="13"/>
      <c r="AO38" s="13"/>
      <c r="AP38" s="13"/>
      <c r="AQ38" s="13"/>
      <c r="AZ38" s="13"/>
      <c r="BA38" s="13"/>
      <c r="BW38" s="13" t="s">
        <v>152</v>
      </c>
      <c r="BX38" s="13"/>
      <c r="BY38" s="13"/>
      <c r="BZ38" s="13"/>
      <c r="CA38" s="13"/>
      <c r="CB38" s="13"/>
    </row>
    <row r="39" spans="1:81" x14ac:dyDescent="0.2">
      <c r="A39" s="3" t="s">
        <v>1</v>
      </c>
      <c r="B39" s="3" t="s">
        <v>4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Q39" s="3"/>
      <c r="AH39" s="13"/>
      <c r="AI39" s="16">
        <v>0.1</v>
      </c>
      <c r="AJ39" s="14">
        <v>1</v>
      </c>
      <c r="AK39" s="14">
        <v>1</v>
      </c>
      <c r="AL39" s="14">
        <v>1</v>
      </c>
      <c r="AM39" s="14">
        <v>1</v>
      </c>
      <c r="AN39" s="14">
        <v>1</v>
      </c>
      <c r="AO39" s="14">
        <v>1</v>
      </c>
      <c r="AP39" s="14">
        <v>1</v>
      </c>
      <c r="AQ39" s="14">
        <v>1</v>
      </c>
      <c r="AR39" s="14">
        <v>1</v>
      </c>
      <c r="AT39" s="14">
        <v>1</v>
      </c>
      <c r="AZ39" s="13"/>
      <c r="BA39" s="13"/>
      <c r="BV39" s="13"/>
      <c r="BW39" s="13" cm="1">
        <f t="array" ref="BW39:CC39">TRANSPOSE(AL47:AL52-(AA47:AA53-AB47:AB53))</f>
        <v>0.99</v>
      </c>
      <c r="BX39" s="13">
        <v>0.99</v>
      </c>
      <c r="BY39" s="13">
        <v>0.99</v>
      </c>
      <c r="BZ39" s="13">
        <v>0.99</v>
      </c>
      <c r="CA39" s="13">
        <v>0.99</v>
      </c>
      <c r="CB39" s="13">
        <v>0.99</v>
      </c>
      <c r="CC39" t="e">
        <v>#N/A</v>
      </c>
    </row>
    <row r="40" spans="1:81" x14ac:dyDescent="0.2">
      <c r="A40" s="3" t="s">
        <v>1</v>
      </c>
      <c r="B40" s="3" t="s">
        <v>5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AH40" s="13"/>
      <c r="AI40" s="16">
        <v>0.2</v>
      </c>
      <c r="AJ40" s="14">
        <v>1</v>
      </c>
      <c r="AK40" s="14">
        <v>1</v>
      </c>
      <c r="AL40" s="14">
        <v>1</v>
      </c>
      <c r="AM40" s="14">
        <v>1</v>
      </c>
      <c r="AN40" s="14">
        <v>1</v>
      </c>
      <c r="AO40" s="14">
        <v>1</v>
      </c>
      <c r="AP40" s="14">
        <v>1</v>
      </c>
      <c r="AQ40" s="14">
        <v>1</v>
      </c>
      <c r="AR40" s="14">
        <v>1</v>
      </c>
      <c r="AT40" s="14">
        <v>1</v>
      </c>
      <c r="AZ40" s="13"/>
      <c r="BA40" s="13"/>
      <c r="BP40" s="2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</row>
    <row r="41" spans="1:81" x14ac:dyDescent="0.2">
      <c r="A41" s="3" t="s">
        <v>1</v>
      </c>
      <c r="B41" s="3" t="s">
        <v>6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AH41" s="13"/>
      <c r="AI41" s="16">
        <v>0.1</v>
      </c>
      <c r="AJ41" s="14">
        <v>1</v>
      </c>
      <c r="AK41" s="14">
        <v>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T41" s="14">
        <v>1</v>
      </c>
      <c r="AZ41" s="13"/>
      <c r="BA41" s="13"/>
      <c r="BP41" s="13"/>
      <c r="BQ41" s="13"/>
      <c r="BR41" s="13"/>
      <c r="BS41" s="13"/>
      <c r="BT41" s="13"/>
      <c r="BU41" s="13"/>
      <c r="BW41" s="13" t="s">
        <v>153</v>
      </c>
    </row>
    <row r="42" spans="1:81" x14ac:dyDescent="0.2">
      <c r="A42" s="3" t="s">
        <v>2</v>
      </c>
      <c r="B42" s="3" t="s">
        <v>4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AH42" s="13"/>
      <c r="AI42" s="16">
        <v>0.2</v>
      </c>
      <c r="AJ42" s="14">
        <v>1</v>
      </c>
      <c r="AK42" s="14">
        <v>1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T42" s="14">
        <v>1</v>
      </c>
      <c r="AZ42" s="13"/>
      <c r="BA42" s="13"/>
      <c r="BP42" s="13"/>
      <c r="BQ42" s="13"/>
      <c r="BR42" s="13"/>
      <c r="BS42" s="13"/>
      <c r="BT42" s="13"/>
      <c r="BU42" s="13"/>
      <c r="BW42" s="13" cm="1">
        <f t="array" ref="BW42:CC42">TRANSPOSE((AA47:AA53-AB47:AB53)-AJ47:AJ52)</f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e">
        <v>#N/A</v>
      </c>
    </row>
    <row r="43" spans="1:81" x14ac:dyDescent="0.2">
      <c r="A43" s="3" t="s">
        <v>2</v>
      </c>
      <c r="B43" s="3" t="s">
        <v>5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AH43" s="13"/>
      <c r="AI43" s="16">
        <v>0.3</v>
      </c>
      <c r="AJ43" s="14">
        <v>1</v>
      </c>
      <c r="AK43" s="14">
        <v>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T43" s="14">
        <v>1</v>
      </c>
      <c r="AZ43" s="13"/>
      <c r="BA43" s="13"/>
      <c r="BP43" s="13"/>
      <c r="BQ43" s="13"/>
      <c r="BR43" s="13"/>
      <c r="BS43" s="13"/>
      <c r="BT43" s="13"/>
      <c r="BU43" s="13"/>
    </row>
    <row r="44" spans="1:81" x14ac:dyDescent="0.2">
      <c r="A44" s="3" t="s">
        <v>2</v>
      </c>
      <c r="B44" s="3" t="s">
        <v>6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AH44" s="13"/>
      <c r="AI44" s="16">
        <v>0.2</v>
      </c>
      <c r="AJ44" s="14">
        <v>1</v>
      </c>
      <c r="AK44" s="14">
        <v>1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T44" s="14">
        <v>1</v>
      </c>
      <c r="AZ44" s="13"/>
      <c r="BA44" s="13"/>
      <c r="BP44" s="13"/>
      <c r="BQ44" s="13"/>
      <c r="BR44" s="13"/>
      <c r="BS44" s="13"/>
      <c r="BT44" s="13"/>
      <c r="BU44" s="13"/>
    </row>
    <row r="45" spans="1:81" x14ac:dyDescent="0.2">
      <c r="A45" s="3" t="s">
        <v>112</v>
      </c>
      <c r="B45" s="3" t="s">
        <v>113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AH45" s="13"/>
      <c r="AI45" s="16">
        <v>0</v>
      </c>
      <c r="AJ45" s="14">
        <v>1</v>
      </c>
      <c r="AK45" s="14">
        <v>1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T45" s="14">
        <v>1</v>
      </c>
      <c r="BP45" s="13"/>
      <c r="BQ45" s="13"/>
      <c r="BR45" s="13"/>
      <c r="BS45" s="13"/>
      <c r="BT45" s="13"/>
      <c r="BU45" s="13"/>
    </row>
    <row r="46" spans="1:81" x14ac:dyDescent="0.2">
      <c r="A46" s="3"/>
      <c r="B46" s="3"/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23" t="s">
        <v>63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23" t="s">
        <v>43</v>
      </c>
      <c r="AJ46" t="s">
        <v>96</v>
      </c>
      <c r="AK46" s="23" t="s">
        <v>44</v>
      </c>
      <c r="AL46" t="s">
        <v>96</v>
      </c>
      <c r="AM46" s="23" t="s">
        <v>45</v>
      </c>
      <c r="AN46" s="3" t="s">
        <v>96</v>
      </c>
      <c r="AO46" s="11" t="s">
        <v>46</v>
      </c>
      <c r="AP46" t="s">
        <v>96</v>
      </c>
      <c r="AQ46" s="11" t="s">
        <v>145</v>
      </c>
      <c r="AZ46" s="13"/>
      <c r="BA46" s="13"/>
      <c r="BP46" s="13"/>
      <c r="BQ46" s="13"/>
      <c r="BR46" s="13"/>
      <c r="BS46" s="13"/>
      <c r="BT46" s="13"/>
      <c r="BU46" s="13"/>
    </row>
    <row r="47" spans="1:81" x14ac:dyDescent="0.2">
      <c r="A47" s="3" t="s">
        <v>1</v>
      </c>
      <c r="B47" s="3" t="s">
        <v>4</v>
      </c>
      <c r="C47" s="3"/>
      <c r="D47" s="3"/>
      <c r="E47" s="3"/>
      <c r="F47" s="3"/>
      <c r="G47" s="3" t="s">
        <v>64</v>
      </c>
      <c r="H47" s="10"/>
      <c r="I47" s="3"/>
      <c r="J47" s="3"/>
      <c r="K47" s="3"/>
      <c r="L47" s="3"/>
      <c r="M47" s="3"/>
      <c r="N47" s="3"/>
      <c r="O47" s="3"/>
      <c r="P47" s="3"/>
      <c r="Q47" s="3"/>
      <c r="R47" s="22">
        <v>0.9</v>
      </c>
      <c r="S47" s="22">
        <v>8.9293896000000004</v>
      </c>
      <c r="T47" s="22">
        <v>0</v>
      </c>
      <c r="U47" s="22">
        <v>5.3333332999999996</v>
      </c>
      <c r="V47" s="22">
        <v>0</v>
      </c>
      <c r="W47" s="22">
        <v>5.9858025000000001</v>
      </c>
      <c r="X47" s="22">
        <v>0</v>
      </c>
      <c r="Y47" s="22">
        <v>0</v>
      </c>
      <c r="Z47" s="22">
        <v>0</v>
      </c>
      <c r="AA47" s="22">
        <v>1.0141975000000001</v>
      </c>
      <c r="AB47" s="22">
        <v>1.0141975000000001</v>
      </c>
      <c r="AC47" s="22">
        <v>5</v>
      </c>
      <c r="AD47" s="22">
        <v>0</v>
      </c>
      <c r="AE47" s="22">
        <v>0</v>
      </c>
      <c r="AF47" s="22">
        <v>0.5</v>
      </c>
      <c r="AG47" s="22">
        <v>0.11421784</v>
      </c>
      <c r="AH47" s="13"/>
      <c r="AI47" s="14">
        <v>0.1</v>
      </c>
      <c r="AJ47" s="14">
        <v>0</v>
      </c>
      <c r="AK47" s="14">
        <v>0.9</v>
      </c>
      <c r="AL47" s="47">
        <v>0.99</v>
      </c>
      <c r="AM47" s="14">
        <v>0.5</v>
      </c>
      <c r="AN47" s="14">
        <v>0.5</v>
      </c>
      <c r="AO47" s="14">
        <v>0.6</v>
      </c>
      <c r="AP47" s="14">
        <v>1</v>
      </c>
      <c r="AQ47" s="14">
        <v>-0.6</v>
      </c>
      <c r="AS47" s="13"/>
      <c r="AU47" s="13"/>
      <c r="AZ47" s="13"/>
      <c r="BA47" s="13"/>
      <c r="BP47" s="13"/>
      <c r="BQ47" s="13"/>
      <c r="BR47" s="13"/>
      <c r="BS47" s="13"/>
      <c r="BT47" s="13"/>
      <c r="BU47" s="13"/>
    </row>
    <row r="48" spans="1:81" x14ac:dyDescent="0.2">
      <c r="A48" s="3" t="s">
        <v>1</v>
      </c>
      <c r="B48" s="3" t="s">
        <v>5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22">
        <v>1.8</v>
      </c>
      <c r="S48" s="22">
        <v>7.4777778000000001</v>
      </c>
      <c r="T48" s="22">
        <v>0</v>
      </c>
      <c r="U48" s="22">
        <v>0</v>
      </c>
      <c r="V48" s="22">
        <v>0</v>
      </c>
      <c r="W48" s="22">
        <v>4.5999999999999996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3</v>
      </c>
      <c r="AD48" s="22">
        <v>0</v>
      </c>
      <c r="AE48" s="22">
        <v>0</v>
      </c>
      <c r="AF48" s="22">
        <v>1</v>
      </c>
      <c r="AG48" s="22">
        <v>0.22843567000000001</v>
      </c>
      <c r="AH48" s="13"/>
      <c r="AI48" s="14">
        <v>0.1</v>
      </c>
      <c r="AJ48" s="14">
        <v>0</v>
      </c>
      <c r="AK48" s="14">
        <v>0.9</v>
      </c>
      <c r="AL48" s="47">
        <v>0.99</v>
      </c>
      <c r="AM48" s="14">
        <v>0.5</v>
      </c>
      <c r="AN48" s="14">
        <v>0.5</v>
      </c>
      <c r="AO48" s="14">
        <v>0.6</v>
      </c>
      <c r="AP48" s="14">
        <v>1</v>
      </c>
      <c r="AQ48" s="14">
        <v>-0.6</v>
      </c>
      <c r="AS48" s="13"/>
      <c r="AU48" s="13"/>
      <c r="AZ48" s="13"/>
      <c r="BA48" s="13"/>
      <c r="BP48" s="13"/>
      <c r="BQ48" s="13"/>
      <c r="BR48" s="13"/>
      <c r="BS48" s="13"/>
      <c r="BT48" s="13"/>
      <c r="BU48" s="13"/>
    </row>
    <row r="49" spans="1:86" x14ac:dyDescent="0.2">
      <c r="A49" s="3" t="s">
        <v>1</v>
      </c>
      <c r="B49" s="3" t="s">
        <v>6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22">
        <v>0.9</v>
      </c>
      <c r="S49" s="22">
        <v>12.4</v>
      </c>
      <c r="T49" s="22">
        <v>0</v>
      </c>
      <c r="U49" s="22">
        <v>1.8666666999999999</v>
      </c>
      <c r="V49" s="22">
        <v>0</v>
      </c>
      <c r="W49" s="22">
        <v>6</v>
      </c>
      <c r="X49" s="22">
        <v>0</v>
      </c>
      <c r="Y49" s="22">
        <v>0</v>
      </c>
      <c r="Z49" s="22">
        <v>0</v>
      </c>
      <c r="AA49" s="22">
        <v>2</v>
      </c>
      <c r="AB49" s="22">
        <v>2</v>
      </c>
      <c r="AC49" s="22">
        <v>5</v>
      </c>
      <c r="AD49" s="22">
        <v>0</v>
      </c>
      <c r="AE49" s="22">
        <v>0</v>
      </c>
      <c r="AF49" s="22">
        <v>2</v>
      </c>
      <c r="AG49" s="22">
        <v>0.45687135000000001</v>
      </c>
      <c r="AH49" s="13"/>
      <c r="AI49" s="14">
        <v>0.1</v>
      </c>
      <c r="AJ49" s="14">
        <v>0</v>
      </c>
      <c r="AK49" s="14">
        <v>0.9</v>
      </c>
      <c r="AL49" s="47">
        <v>0.99</v>
      </c>
      <c r="AM49" s="14">
        <v>0.5</v>
      </c>
      <c r="AN49" s="14">
        <v>0.5</v>
      </c>
      <c r="AO49" s="14">
        <v>0.6</v>
      </c>
      <c r="AP49" s="14">
        <v>1</v>
      </c>
      <c r="AQ49" s="14">
        <v>-0.6</v>
      </c>
      <c r="AS49" s="13"/>
      <c r="AU49" s="13"/>
      <c r="AZ49" s="13"/>
      <c r="BA49" s="13"/>
    </row>
    <row r="50" spans="1:86" x14ac:dyDescent="0.2">
      <c r="A50" s="3" t="s">
        <v>2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22">
        <v>1.8</v>
      </c>
      <c r="S50" s="22">
        <v>11.9</v>
      </c>
      <c r="T50" s="22">
        <v>0</v>
      </c>
      <c r="U50" s="22">
        <v>0</v>
      </c>
      <c r="V50" s="22">
        <v>0</v>
      </c>
      <c r="W50" s="22">
        <v>0</v>
      </c>
      <c r="X50" s="22">
        <v>1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0.5</v>
      </c>
      <c r="AG50" s="22">
        <v>0.11421784</v>
      </c>
      <c r="AH50" s="13"/>
      <c r="AI50" s="14">
        <v>0.1</v>
      </c>
      <c r="AJ50" s="14">
        <v>0</v>
      </c>
      <c r="AK50" s="14">
        <v>0.9</v>
      </c>
      <c r="AL50" s="47">
        <v>0.99</v>
      </c>
      <c r="AM50" s="14">
        <v>0.5</v>
      </c>
      <c r="AN50" s="14">
        <v>0.5</v>
      </c>
      <c r="AO50" s="14">
        <v>0.6</v>
      </c>
      <c r="AP50" s="14">
        <v>1</v>
      </c>
      <c r="AQ50" s="14">
        <v>-0.6</v>
      </c>
      <c r="AS50" s="13"/>
      <c r="AU50" s="13"/>
      <c r="AZ50" s="13"/>
      <c r="BA50" s="13"/>
    </row>
    <row r="51" spans="1:86" x14ac:dyDescent="0.2">
      <c r="A51" s="3" t="s">
        <v>2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22">
        <v>2.7</v>
      </c>
      <c r="S51" s="22">
        <v>5.5</v>
      </c>
      <c r="T51" s="22">
        <v>0</v>
      </c>
      <c r="U51" s="22">
        <v>0</v>
      </c>
      <c r="V51" s="22">
        <v>0</v>
      </c>
      <c r="W51" s="22">
        <v>0</v>
      </c>
      <c r="X51" s="22">
        <v>1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1</v>
      </c>
      <c r="AG51" s="22">
        <v>0.22843567000000001</v>
      </c>
      <c r="AH51" s="13"/>
      <c r="AI51" s="14">
        <v>0.1</v>
      </c>
      <c r="AJ51" s="14">
        <v>0</v>
      </c>
      <c r="AK51" s="14">
        <v>0.9</v>
      </c>
      <c r="AL51" s="47">
        <v>0.99</v>
      </c>
      <c r="AM51" s="14">
        <v>0.5</v>
      </c>
      <c r="AN51" s="14">
        <v>0.5</v>
      </c>
      <c r="AO51" s="14">
        <v>0.6</v>
      </c>
      <c r="AP51" s="14">
        <v>1</v>
      </c>
      <c r="AQ51" s="14">
        <v>-0.6</v>
      </c>
      <c r="AS51" s="13"/>
      <c r="AU51" s="13"/>
      <c r="AZ51" s="13"/>
      <c r="BA51" s="13"/>
    </row>
    <row r="52" spans="1:86" x14ac:dyDescent="0.2">
      <c r="A52" s="3" t="s">
        <v>2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22">
        <v>1.8</v>
      </c>
      <c r="S52" s="22">
        <v>12.1</v>
      </c>
      <c r="T52" s="22">
        <v>0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2</v>
      </c>
      <c r="AG52" s="22">
        <v>0.45687135000000001</v>
      </c>
      <c r="AH52" s="13"/>
      <c r="AI52" s="14">
        <v>0.1</v>
      </c>
      <c r="AJ52" s="14">
        <v>0</v>
      </c>
      <c r="AK52" s="14">
        <v>0.9</v>
      </c>
      <c r="AL52" s="47">
        <v>0.99</v>
      </c>
      <c r="AM52" s="14">
        <v>0.5</v>
      </c>
      <c r="AN52" s="14">
        <v>0.5</v>
      </c>
      <c r="AO52" s="14">
        <v>0.6</v>
      </c>
      <c r="AP52" s="14">
        <v>1</v>
      </c>
      <c r="AQ52" s="14">
        <v>-0.6</v>
      </c>
      <c r="AS52" s="13"/>
      <c r="AU52" s="13"/>
      <c r="AZ52" s="13"/>
      <c r="BA52" s="13"/>
    </row>
    <row r="53" spans="1:86" x14ac:dyDescent="0.2">
      <c r="A53" s="3" t="s">
        <v>112</v>
      </c>
      <c r="B53" s="3" t="s">
        <v>113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22">
        <v>0</v>
      </c>
      <c r="S53" s="22">
        <v>12.4</v>
      </c>
      <c r="T53" s="22">
        <v>0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2</v>
      </c>
      <c r="AG53" s="22">
        <v>0.45687135000000001</v>
      </c>
      <c r="AH53" s="13"/>
      <c r="AO53" s="14">
        <v>0</v>
      </c>
      <c r="AP53" s="14">
        <v>0</v>
      </c>
      <c r="AQ53" s="14">
        <v>-0.6</v>
      </c>
    </row>
    <row r="54" spans="1:86" x14ac:dyDescent="0.2">
      <c r="R54" s="23" t="s">
        <v>65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I54" t="s">
        <v>47</v>
      </c>
    </row>
    <row r="55" spans="1:86" x14ac:dyDescent="0.2">
      <c r="A55" s="3" t="s">
        <v>1</v>
      </c>
      <c r="B55" s="3" t="s">
        <v>4</v>
      </c>
      <c r="R55" s="33" cm="1">
        <f t="array" ref="R55:AG61">MMULT(R47:AG53,_xlfn.MUNIT(16)*R35:AG35)</f>
        <v>0</v>
      </c>
      <c r="S55" s="33">
        <v>1.3394084399999999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6.2819812000000003E-2</v>
      </c>
      <c r="AI55" cm="1">
        <f t="array" ref="AI55:AJ60">AI47:AJ52*AS37:AT37</f>
        <v>0.1</v>
      </c>
      <c r="AJ55">
        <v>0</v>
      </c>
      <c r="AK55" cm="1">
        <f t="array" ref="AK55:AL60">AK47:AL52*AS37:AT37</f>
        <v>0.9</v>
      </c>
      <c r="AL55">
        <v>0.99</v>
      </c>
    </row>
    <row r="56" spans="1:86" x14ac:dyDescent="0.2">
      <c r="A56" s="3" t="s">
        <v>1</v>
      </c>
      <c r="B56" s="3" t="s">
        <v>5</v>
      </c>
      <c r="R56" s="33">
        <v>0</v>
      </c>
      <c r="S56" s="33">
        <v>1.12166667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0.12563961850000002</v>
      </c>
      <c r="AI56">
        <v>0.1</v>
      </c>
      <c r="AJ56">
        <v>0</v>
      </c>
      <c r="AK56">
        <v>0.9</v>
      </c>
      <c r="AL56">
        <v>0.99</v>
      </c>
      <c r="BW56" s="11" t="s">
        <v>122</v>
      </c>
    </row>
    <row r="57" spans="1:86" x14ac:dyDescent="0.2">
      <c r="A57" s="3" t="s">
        <v>1</v>
      </c>
      <c r="B57" s="3" t="s">
        <v>6</v>
      </c>
      <c r="R57" s="33">
        <v>0</v>
      </c>
      <c r="S57" s="33">
        <v>1.8599999999999999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0.2512792425</v>
      </c>
      <c r="AI57">
        <v>0.1</v>
      </c>
      <c r="AJ57">
        <v>0</v>
      </c>
      <c r="AK57">
        <v>0.9</v>
      </c>
      <c r="AL57">
        <v>0.99</v>
      </c>
      <c r="BH57" s="13"/>
      <c r="BW57" s="36" cm="1">
        <f t="array" ref="BW57:CC58">TRANSPOSE(_xlfn.ANCHORARRAY(W71)-W47:X53)</f>
        <v>-5.9858025000000001</v>
      </c>
      <c r="BX57">
        <v>-4.5999999999999996</v>
      </c>
      <c r="BY57">
        <v>-6</v>
      </c>
      <c r="BZ57">
        <v>0</v>
      </c>
      <c r="CA57">
        <v>0</v>
      </c>
      <c r="CB57">
        <v>0</v>
      </c>
      <c r="CC57">
        <v>0</v>
      </c>
    </row>
    <row r="58" spans="1:86" x14ac:dyDescent="0.2">
      <c r="A58" s="3" t="s">
        <v>2</v>
      </c>
      <c r="B58" s="3" t="s">
        <v>4</v>
      </c>
      <c r="R58" s="33">
        <v>0</v>
      </c>
      <c r="S58" s="33">
        <v>1.7849999999999999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6.2819812000000003E-2</v>
      </c>
      <c r="AI58">
        <v>0.1</v>
      </c>
      <c r="AJ58">
        <v>0</v>
      </c>
      <c r="AK58">
        <v>0.9</v>
      </c>
      <c r="AL58">
        <v>0.99</v>
      </c>
      <c r="BH58" s="13"/>
      <c r="BW58">
        <v>0</v>
      </c>
      <c r="BX58">
        <v>0</v>
      </c>
      <c r="BY58">
        <v>0</v>
      </c>
      <c r="BZ58">
        <v>-1</v>
      </c>
      <c r="CA58">
        <v>-1</v>
      </c>
      <c r="CB58">
        <v>-2</v>
      </c>
      <c r="CC58">
        <v>-2</v>
      </c>
    </row>
    <row r="59" spans="1:86" x14ac:dyDescent="0.2">
      <c r="A59" s="3" t="s">
        <v>2</v>
      </c>
      <c r="B59" s="3" t="s">
        <v>5</v>
      </c>
      <c r="J59" s="50" t="s">
        <v>110</v>
      </c>
      <c r="K59" s="50"/>
      <c r="L59" s="50"/>
      <c r="M59" s="50"/>
      <c r="N59" s="50"/>
      <c r="O59" s="50"/>
      <c r="P59" s="50"/>
      <c r="Q59" s="50"/>
      <c r="R59" s="33">
        <v>0</v>
      </c>
      <c r="S59" s="33">
        <v>0.82499999999999996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0.12563961850000002</v>
      </c>
      <c r="AI59">
        <v>0.1</v>
      </c>
      <c r="AJ59">
        <v>0</v>
      </c>
      <c r="AK59">
        <v>0.9</v>
      </c>
      <c r="AL59">
        <v>0.99</v>
      </c>
      <c r="BH59" s="13"/>
    </row>
    <row r="60" spans="1:86" x14ac:dyDescent="0.2">
      <c r="A60" s="3" t="s">
        <v>2</v>
      </c>
      <c r="B60" s="3" t="s">
        <v>6</v>
      </c>
      <c r="C60" s="3"/>
      <c r="D60" s="3"/>
      <c r="E60" s="3"/>
      <c r="F60" s="3"/>
      <c r="G60" s="3"/>
      <c r="H60" s="10"/>
      <c r="I60" t="s">
        <v>1</v>
      </c>
      <c r="J60" t="s">
        <v>2</v>
      </c>
      <c r="K60" t="s">
        <v>112</v>
      </c>
      <c r="L60" s="3"/>
      <c r="M60" s="3"/>
      <c r="N60" s="3"/>
      <c r="O60" s="3"/>
      <c r="P60" s="3"/>
      <c r="Q60" s="3"/>
      <c r="R60" s="33">
        <v>0</v>
      </c>
      <c r="S60" s="33">
        <v>1.8149999999999999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0.2512792425</v>
      </c>
      <c r="AI60">
        <v>0.1</v>
      </c>
      <c r="AJ60">
        <v>0</v>
      </c>
      <c r="AK60">
        <v>0.9</v>
      </c>
      <c r="AL60">
        <v>0.99</v>
      </c>
      <c r="AS60" s="13"/>
      <c r="AT60" s="13"/>
      <c r="BH60" s="13"/>
      <c r="BW60" t="s">
        <v>134</v>
      </c>
    </row>
    <row r="61" spans="1:86" x14ac:dyDescent="0.2">
      <c r="A61" s="3" t="s">
        <v>112</v>
      </c>
      <c r="B61" s="3" t="s">
        <v>113</v>
      </c>
      <c r="C61" s="3"/>
      <c r="D61" s="3"/>
      <c r="E61" s="3"/>
      <c r="F61" s="3"/>
      <c r="G61" s="3"/>
      <c r="H61" s="10"/>
      <c r="I61" s="14">
        <v>190</v>
      </c>
      <c r="J61" s="49">
        <f>365-I61</f>
        <v>175</v>
      </c>
      <c r="K61" s="49">
        <v>0</v>
      </c>
      <c r="L61" s="3"/>
      <c r="M61" s="3"/>
      <c r="N61" s="3"/>
      <c r="O61" s="3"/>
      <c r="P61" s="3"/>
      <c r="Q61" s="3"/>
      <c r="R61">
        <v>0</v>
      </c>
      <c r="S61">
        <v>1.8599999999999999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0.2512792425</v>
      </c>
      <c r="AS61" s="13"/>
      <c r="AT61" s="13"/>
      <c r="BH61" s="13"/>
      <c r="BV61" s="13" t="s">
        <v>135</v>
      </c>
      <c r="BW61" s="13" cm="1">
        <f t="array" ref="BW61:CH61">AI91:AT91*10000-_xlfn.ANCHORARRAY(AI85)</f>
        <v>0</v>
      </c>
      <c r="BX61">
        <v>-1.7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-6</v>
      </c>
      <c r="CF61">
        <v>0</v>
      </c>
      <c r="CG61">
        <v>-1</v>
      </c>
      <c r="CH61">
        <v>-1</v>
      </c>
    </row>
    <row r="62" spans="1:86" x14ac:dyDescent="0.2">
      <c r="I62" s="13"/>
      <c r="J62" s="13"/>
      <c r="AI62" s="11" t="s">
        <v>92</v>
      </c>
      <c r="BH62" s="13"/>
      <c r="BV62" s="13" t="s">
        <v>135</v>
      </c>
      <c r="BW62" s="13" cm="1">
        <f t="array" ref="BW62:CH62">_xlfn.ANCHORARRAY(AI85)-AI91:AT91</f>
        <v>0</v>
      </c>
      <c r="BX62">
        <v>1.7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1</v>
      </c>
      <c r="CH62">
        <v>1</v>
      </c>
    </row>
    <row r="63" spans="1:86" x14ac:dyDescent="0.2">
      <c r="A63" s="3" t="s">
        <v>1</v>
      </c>
      <c r="B63" s="3" t="s">
        <v>4</v>
      </c>
      <c r="C63" s="3"/>
      <c r="D63" s="3"/>
      <c r="E63" s="3"/>
      <c r="F63" s="3"/>
      <c r="G63" s="3"/>
      <c r="H63" s="10"/>
      <c r="I63" s="13"/>
      <c r="J63" s="13"/>
      <c r="L63" s="3"/>
      <c r="M63" s="3"/>
      <c r="N63" s="3"/>
      <c r="O63" s="3"/>
      <c r="P63" s="3"/>
      <c r="Q63" s="3"/>
      <c r="W63" s="14">
        <v>0.7</v>
      </c>
      <c r="X63" s="14">
        <v>0</v>
      </c>
      <c r="Y63" s="14"/>
      <c r="Z63" s="14"/>
      <c r="AI63" s="33" cm="1">
        <f t="array" ref="AI63:AR69">MMULT(AI39:AR45,_xlfn.MUNIT(10)*AI85:AR85)</f>
        <v>0</v>
      </c>
      <c r="AJ63" s="34">
        <v>1.7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6</v>
      </c>
      <c r="AR63" s="34">
        <v>0</v>
      </c>
    </row>
    <row r="64" spans="1:86" x14ac:dyDescent="0.2">
      <c r="A64" s="3" t="s">
        <v>1</v>
      </c>
      <c r="B64" s="3" t="s">
        <v>5</v>
      </c>
      <c r="C64" s="3"/>
      <c r="D64" s="3"/>
      <c r="E64" s="3"/>
      <c r="F64" s="3"/>
      <c r="G64" s="3"/>
      <c r="H64" s="10"/>
      <c r="I64" t="s">
        <v>111</v>
      </c>
      <c r="L64" s="3"/>
      <c r="M64" s="3"/>
      <c r="N64" s="3"/>
      <c r="O64" s="3"/>
      <c r="P64" s="3"/>
      <c r="Q64" s="3"/>
      <c r="W64" s="14">
        <v>0.7</v>
      </c>
      <c r="X64" s="14">
        <v>0</v>
      </c>
      <c r="Y64" s="14"/>
      <c r="Z64" s="14"/>
      <c r="AI64" s="34">
        <v>0</v>
      </c>
      <c r="AJ64" s="34">
        <v>1.7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6</v>
      </c>
      <c r="AR64" s="34">
        <v>0</v>
      </c>
      <c r="BV64" s="13"/>
      <c r="BW64" s="13"/>
    </row>
    <row r="65" spans="1:75" x14ac:dyDescent="0.2">
      <c r="A65" s="3" t="s">
        <v>1</v>
      </c>
      <c r="B65" s="3" t="s">
        <v>6</v>
      </c>
      <c r="C65" s="3"/>
      <c r="D65" s="3"/>
      <c r="E65" s="3"/>
      <c r="F65" s="3"/>
      <c r="G65" s="3"/>
      <c r="H65" s="10"/>
      <c r="I65" s="12">
        <v>1</v>
      </c>
      <c r="J65" s="12">
        <v>0</v>
      </c>
      <c r="K65" s="12">
        <v>0</v>
      </c>
      <c r="L65" s="3"/>
      <c r="M65" s="3"/>
      <c r="N65" s="3"/>
      <c r="O65" s="3"/>
      <c r="P65" s="3"/>
      <c r="Q65" s="3"/>
      <c r="W65" s="14">
        <v>0.7</v>
      </c>
      <c r="X65" s="14">
        <v>0</v>
      </c>
      <c r="Y65" s="14"/>
      <c r="Z65" s="14"/>
      <c r="AI65" s="34">
        <v>0</v>
      </c>
      <c r="AJ65" s="34">
        <v>1.7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6</v>
      </c>
      <c r="AR65" s="34">
        <v>0</v>
      </c>
      <c r="BO65" s="11"/>
      <c r="BV65" s="13"/>
      <c r="BW65" s="13"/>
    </row>
    <row r="66" spans="1:75" x14ac:dyDescent="0.2">
      <c r="A66" s="3" t="s">
        <v>2</v>
      </c>
      <c r="B66" s="3" t="s">
        <v>4</v>
      </c>
      <c r="C66" s="3"/>
      <c r="D66" s="3"/>
      <c r="E66" s="3"/>
      <c r="F66" s="3"/>
      <c r="G66" s="3"/>
      <c r="H66" s="10"/>
      <c r="I66" s="12">
        <v>1</v>
      </c>
      <c r="J66" s="12">
        <v>0</v>
      </c>
      <c r="K66" s="12">
        <v>0</v>
      </c>
      <c r="L66" s="3"/>
      <c r="M66" s="3"/>
      <c r="N66" s="3"/>
      <c r="O66" s="3"/>
      <c r="P66" s="3"/>
      <c r="Q66" s="3"/>
      <c r="W66" s="14">
        <v>0</v>
      </c>
      <c r="X66" s="14">
        <v>1</v>
      </c>
      <c r="Y66" s="14"/>
      <c r="Z66" s="14"/>
      <c r="AI66" s="34">
        <v>0</v>
      </c>
      <c r="AJ66" s="34">
        <v>1.7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4">
        <v>6</v>
      </c>
      <c r="AR66" s="34">
        <v>0</v>
      </c>
      <c r="BV66" s="13"/>
      <c r="BW66" s="13"/>
    </row>
    <row r="67" spans="1:75" x14ac:dyDescent="0.2">
      <c r="A67" s="3" t="s">
        <v>2</v>
      </c>
      <c r="B67" s="3" t="s">
        <v>5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W67" s="14">
        <v>0</v>
      </c>
      <c r="X67" s="14">
        <v>1</v>
      </c>
      <c r="Y67" s="14"/>
      <c r="Z67" s="14"/>
      <c r="AI67" s="34">
        <v>0</v>
      </c>
      <c r="AJ67" s="34">
        <v>1.7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4">
        <v>6</v>
      </c>
      <c r="AR67" s="34">
        <v>0</v>
      </c>
      <c r="BI67" s="13"/>
      <c r="BJ67" s="13"/>
      <c r="BK67" s="13"/>
      <c r="BL67" s="13"/>
      <c r="BN67" s="13"/>
      <c r="BO67" s="13"/>
      <c r="BV67" s="13"/>
      <c r="BW67" s="13"/>
    </row>
    <row r="68" spans="1:75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0"/>
      <c r="I68" s="12">
        <v>0</v>
      </c>
      <c r="J68" s="12">
        <v>1</v>
      </c>
      <c r="K68" s="12">
        <v>0</v>
      </c>
      <c r="L68" s="3"/>
      <c r="M68" s="3"/>
      <c r="N68" s="3"/>
      <c r="O68" s="3"/>
      <c r="P68" s="3"/>
      <c r="Q68" s="3"/>
      <c r="W68" s="14">
        <v>0</v>
      </c>
      <c r="X68" s="14">
        <v>1</v>
      </c>
      <c r="Y68" s="14"/>
      <c r="Z68" s="14"/>
      <c r="AI68" s="34">
        <v>0</v>
      </c>
      <c r="AJ68" s="34">
        <v>1.7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4">
        <v>6</v>
      </c>
      <c r="AR68" s="34">
        <v>0</v>
      </c>
      <c r="BI68" s="13"/>
      <c r="BJ68" s="13"/>
      <c r="BK68" s="13"/>
      <c r="BL68" s="13"/>
      <c r="BN68" s="13"/>
      <c r="BO68" s="13"/>
      <c r="BV68" s="13"/>
      <c r="BW68" s="13"/>
    </row>
    <row r="69" spans="1:75" x14ac:dyDescent="0.2">
      <c r="A69" s="3" t="s">
        <v>112</v>
      </c>
      <c r="B69" s="3" t="s">
        <v>113</v>
      </c>
      <c r="C69" s="3"/>
      <c r="D69" s="3"/>
      <c r="E69" s="3"/>
      <c r="F69" s="3"/>
      <c r="G69" s="3"/>
      <c r="H69" s="10"/>
      <c r="I69" s="12">
        <v>0</v>
      </c>
      <c r="J69" s="12">
        <v>1</v>
      </c>
      <c r="K69" s="12">
        <v>0</v>
      </c>
      <c r="L69" s="3"/>
      <c r="M69" s="3"/>
      <c r="N69" s="3"/>
      <c r="O69" s="3"/>
      <c r="P69" s="3"/>
      <c r="Q69" s="3"/>
      <c r="W69" s="14">
        <v>0</v>
      </c>
      <c r="X69" s="14">
        <v>1</v>
      </c>
      <c r="Y69" s="14"/>
      <c r="Z69" s="14"/>
      <c r="AI69" s="34">
        <v>0</v>
      </c>
      <c r="AJ69" s="34">
        <v>1.7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6</v>
      </c>
      <c r="AR69" s="34">
        <v>0</v>
      </c>
      <c r="BI69" s="13"/>
      <c r="BJ69" s="13"/>
      <c r="BK69" s="13"/>
      <c r="BL69" s="13"/>
      <c r="BN69" s="13"/>
      <c r="BO69" s="13"/>
      <c r="BV69" s="13"/>
      <c r="BW69" s="13"/>
    </row>
    <row r="70" spans="1:75" x14ac:dyDescent="0.2"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11" t="s">
        <v>119</v>
      </c>
      <c r="AI70" t="s">
        <v>84</v>
      </c>
      <c r="BO70" s="13"/>
      <c r="BV70" s="13"/>
      <c r="BW70" s="13"/>
    </row>
    <row r="71" spans="1:75" x14ac:dyDescent="0.2">
      <c r="A71" s="3" t="s">
        <v>1</v>
      </c>
      <c r="B71" s="3" t="s">
        <v>4</v>
      </c>
      <c r="C71" s="3"/>
      <c r="D71" s="3"/>
      <c r="E71" s="3"/>
      <c r="F71" s="3"/>
      <c r="G71" s="3"/>
      <c r="H71" s="10"/>
      <c r="I71" s="12">
        <v>0</v>
      </c>
      <c r="J71" s="12">
        <v>0</v>
      </c>
      <c r="K71" s="12">
        <v>1</v>
      </c>
      <c r="L71" s="3"/>
      <c r="M71" s="3"/>
      <c r="N71" s="3"/>
      <c r="O71" s="3"/>
      <c r="P71" s="3"/>
      <c r="Q71" s="3"/>
      <c r="W71" s="51" cm="1">
        <f t="array" ref="W71:X77">W63:X69*W85:X85</f>
        <v>0</v>
      </c>
      <c r="X71" s="34">
        <v>0</v>
      </c>
      <c r="Y71" s="34"/>
      <c r="Z71" s="34"/>
      <c r="AI71" s="40" cm="1">
        <f t="array" ref="AI71:AT77">MMULT(R47:AG53,AI18:AT33)</f>
        <v>0.9</v>
      </c>
      <c r="AJ71" s="24">
        <v>8.9293896000000004</v>
      </c>
      <c r="AK71" s="24">
        <v>0</v>
      </c>
      <c r="AL71" s="24">
        <v>5.9858025000000001</v>
      </c>
      <c r="AM71" s="24">
        <v>0</v>
      </c>
      <c r="AN71" s="24">
        <v>5</v>
      </c>
      <c r="AO71" s="24">
        <v>0</v>
      </c>
      <c r="AP71" s="24">
        <v>0</v>
      </c>
      <c r="AQ71" s="24">
        <v>0.5</v>
      </c>
      <c r="AR71" s="24">
        <v>0.11421784</v>
      </c>
      <c r="AS71" s="24">
        <v>5.3333332999999996</v>
      </c>
      <c r="AT71" s="25">
        <v>2.0283950000000002</v>
      </c>
      <c r="BP71" s="13"/>
      <c r="BQ71" s="13"/>
      <c r="BR71" s="13"/>
      <c r="BS71" s="13"/>
      <c r="BT71" s="13"/>
      <c r="BU71" s="13"/>
      <c r="BV71" s="13"/>
      <c r="BW71" s="13"/>
    </row>
    <row r="72" spans="1:75" x14ac:dyDescent="0.2">
      <c r="A72" s="3" t="s">
        <v>1</v>
      </c>
      <c r="B72" s="3" t="s">
        <v>5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Q72" s="3"/>
      <c r="W72" s="34">
        <v>0</v>
      </c>
      <c r="X72" s="34">
        <v>0</v>
      </c>
      <c r="Y72" s="34"/>
      <c r="Z72" s="34"/>
      <c r="AI72" s="26">
        <v>1.8</v>
      </c>
      <c r="AJ72">
        <v>7.4777778000000001</v>
      </c>
      <c r="AK72">
        <v>0</v>
      </c>
      <c r="AL72">
        <v>4.5999999999999996</v>
      </c>
      <c r="AM72">
        <v>0</v>
      </c>
      <c r="AN72">
        <v>3</v>
      </c>
      <c r="AO72">
        <v>0</v>
      </c>
      <c r="AP72">
        <v>0</v>
      </c>
      <c r="AQ72">
        <v>1</v>
      </c>
      <c r="AR72">
        <v>0.22843567000000001</v>
      </c>
      <c r="AS72">
        <v>0</v>
      </c>
      <c r="AT72" s="27">
        <v>0</v>
      </c>
      <c r="BP72" s="13"/>
      <c r="BQ72" s="13"/>
      <c r="BR72" s="13"/>
      <c r="BS72" s="13"/>
      <c r="BT72" s="13"/>
      <c r="BU72" s="13"/>
      <c r="BV72" s="13"/>
      <c r="BW72" s="13"/>
    </row>
    <row r="73" spans="1:75" x14ac:dyDescent="0.2">
      <c r="A73" s="3" t="s">
        <v>1</v>
      </c>
      <c r="B73" s="3" t="s">
        <v>6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Q73" s="3"/>
      <c r="W73" s="34">
        <v>0</v>
      </c>
      <c r="X73" s="34">
        <v>0</v>
      </c>
      <c r="Y73" s="34"/>
      <c r="Z73" s="34"/>
      <c r="AI73" s="26">
        <v>0.9</v>
      </c>
      <c r="AJ73">
        <v>12.4</v>
      </c>
      <c r="AK73">
        <v>0</v>
      </c>
      <c r="AL73">
        <v>6</v>
      </c>
      <c r="AM73">
        <v>0</v>
      </c>
      <c r="AN73">
        <v>5</v>
      </c>
      <c r="AO73">
        <v>0</v>
      </c>
      <c r="AP73">
        <v>0</v>
      </c>
      <c r="AQ73">
        <v>2</v>
      </c>
      <c r="AR73">
        <v>0.45687135000000001</v>
      </c>
      <c r="AS73">
        <v>1.8666666999999999</v>
      </c>
      <c r="AT73" s="27">
        <v>4</v>
      </c>
      <c r="BP73" s="13"/>
      <c r="BQ73" s="13"/>
      <c r="BR73" s="13"/>
      <c r="BS73" s="13"/>
      <c r="BT73" s="13"/>
      <c r="BU73" s="13"/>
      <c r="BV73" s="13"/>
      <c r="BW73" s="13"/>
    </row>
    <row r="74" spans="1:75" x14ac:dyDescent="0.2">
      <c r="A74" s="3" t="s">
        <v>2</v>
      </c>
      <c r="B74" s="3" t="s">
        <v>4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W74" s="34">
        <v>0</v>
      </c>
      <c r="X74" s="34">
        <v>0</v>
      </c>
      <c r="Y74" s="34"/>
      <c r="Z74" s="34"/>
      <c r="AI74" s="26">
        <v>1.8</v>
      </c>
      <c r="AJ74">
        <v>11.9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0.11421784</v>
      </c>
      <c r="AS74">
        <v>0</v>
      </c>
      <c r="AT74" s="27">
        <v>0</v>
      </c>
      <c r="BP74" s="13"/>
      <c r="BQ74" s="13"/>
      <c r="BR74" s="13"/>
      <c r="BS74" s="13"/>
      <c r="BT74" s="13"/>
      <c r="BU74" s="13"/>
      <c r="BV74" s="13"/>
      <c r="BW74" s="13"/>
    </row>
    <row r="75" spans="1:75" x14ac:dyDescent="0.2">
      <c r="A75" s="3" t="s">
        <v>2</v>
      </c>
      <c r="B75" s="3" t="s">
        <v>5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W75" s="34">
        <v>0</v>
      </c>
      <c r="X75" s="34">
        <v>0</v>
      </c>
      <c r="Y75" s="34"/>
      <c r="Z75" s="34"/>
      <c r="AI75" s="26">
        <v>2.7</v>
      </c>
      <c r="AJ75">
        <v>5.5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0.22843567000000001</v>
      </c>
      <c r="AS75">
        <v>0</v>
      </c>
      <c r="AT75" s="27">
        <v>0</v>
      </c>
    </row>
    <row r="76" spans="1:75" x14ac:dyDescent="0.2">
      <c r="A76" s="3" t="s">
        <v>2</v>
      </c>
      <c r="B76" s="3" t="s">
        <v>6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W76" s="34">
        <v>0</v>
      </c>
      <c r="X76" s="34">
        <v>0</v>
      </c>
      <c r="Y76" s="34"/>
      <c r="Z76" s="34"/>
      <c r="AI76" s="28">
        <v>1.8</v>
      </c>
      <c r="AJ76" s="7">
        <v>12.1</v>
      </c>
      <c r="AK76" s="7">
        <v>0</v>
      </c>
      <c r="AL76" s="7">
        <v>2</v>
      </c>
      <c r="AM76" s="7">
        <v>0</v>
      </c>
      <c r="AN76" s="7">
        <v>0</v>
      </c>
      <c r="AO76" s="7">
        <v>0</v>
      </c>
      <c r="AP76" s="7">
        <v>0</v>
      </c>
      <c r="AQ76" s="7">
        <v>2</v>
      </c>
      <c r="AR76" s="7">
        <v>0.45687135000000001</v>
      </c>
      <c r="AS76" s="7">
        <v>0</v>
      </c>
      <c r="AT76" s="29">
        <v>0</v>
      </c>
    </row>
    <row r="77" spans="1:75" x14ac:dyDescent="0.2">
      <c r="A77" s="3" t="s">
        <v>112</v>
      </c>
      <c r="B77" s="3" t="s">
        <v>113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W77">
        <v>0</v>
      </c>
      <c r="X77">
        <v>0</v>
      </c>
      <c r="AI77" s="28">
        <v>0</v>
      </c>
      <c r="AJ77" s="7">
        <v>12.4</v>
      </c>
      <c r="AK77" s="7">
        <v>0</v>
      </c>
      <c r="AL77" s="7">
        <v>2</v>
      </c>
      <c r="AM77" s="7">
        <v>0</v>
      </c>
      <c r="AN77" s="7">
        <v>0</v>
      </c>
      <c r="AO77" s="7">
        <v>0</v>
      </c>
      <c r="AP77" s="7">
        <v>0</v>
      </c>
      <c r="AQ77" s="7">
        <v>2</v>
      </c>
      <c r="AR77" s="7">
        <v>0.45687135000000001</v>
      </c>
      <c r="AS77" s="7">
        <v>0</v>
      </c>
      <c r="AT77" s="29">
        <v>0</v>
      </c>
    </row>
    <row r="78" spans="1:75" x14ac:dyDescent="0.2">
      <c r="A78" s="3"/>
      <c r="B78" s="3"/>
      <c r="C78" s="3"/>
      <c r="D78" s="3"/>
      <c r="E78" s="3"/>
      <c r="F78" s="3"/>
      <c r="G78" s="3"/>
      <c r="H78" s="10" t="s">
        <v>130</v>
      </c>
      <c r="I78" s="3"/>
      <c r="J78" s="3" t="s">
        <v>129</v>
      </c>
      <c r="K78" s="3"/>
      <c r="L78" s="3"/>
      <c r="M78" s="3"/>
      <c r="N78" s="3"/>
      <c r="O78" s="3"/>
      <c r="P78" s="3"/>
      <c r="Q78" s="3"/>
      <c r="AI78" t="s">
        <v>126</v>
      </c>
    </row>
    <row r="79" spans="1:75" x14ac:dyDescent="0.2">
      <c r="A79" s="3"/>
      <c r="B79" s="3"/>
      <c r="C79" s="3"/>
      <c r="D79" s="3"/>
      <c r="E79" s="3"/>
      <c r="F79" s="3"/>
      <c r="G79" s="3"/>
      <c r="H79" s="57">
        <v>0</v>
      </c>
      <c r="I79" s="3"/>
      <c r="J79" s="3">
        <f>1/(1+$J$15)^H79</f>
        <v>1</v>
      </c>
      <c r="K79" s="3"/>
      <c r="L79" s="3"/>
      <c r="M79" s="3"/>
      <c r="N79" s="3"/>
      <c r="O79" s="3"/>
      <c r="P79" s="3"/>
      <c r="Q79" s="3"/>
      <c r="AI79" s="16">
        <v>1</v>
      </c>
      <c r="AJ79" s="16">
        <v>0.5</v>
      </c>
      <c r="AK79" s="16">
        <v>5</v>
      </c>
      <c r="AL79" s="16">
        <v>4</v>
      </c>
      <c r="AM79" s="16">
        <v>5</v>
      </c>
      <c r="AN79" s="16">
        <v>20</v>
      </c>
      <c r="AO79" s="16">
        <v>20</v>
      </c>
      <c r="AP79" s="16">
        <v>3</v>
      </c>
      <c r="AQ79" s="16">
        <v>3</v>
      </c>
      <c r="AR79" s="16">
        <v>0</v>
      </c>
      <c r="AS79" s="16">
        <v>3</v>
      </c>
      <c r="AT79" s="16">
        <v>5</v>
      </c>
    </row>
    <row r="80" spans="1:75" x14ac:dyDescent="0.2">
      <c r="A80" s="3"/>
      <c r="B80" s="3"/>
      <c r="C80" s="3"/>
      <c r="D80" s="3"/>
      <c r="E80" s="3"/>
      <c r="F80" s="3"/>
      <c r="G80" s="3"/>
      <c r="H80" s="57">
        <v>1</v>
      </c>
      <c r="I80" s="3"/>
      <c r="J80" s="3">
        <f>1/(1+$J$15)^H80</f>
        <v>0.95923261390887293</v>
      </c>
      <c r="K80" s="3"/>
      <c r="L80" s="3"/>
      <c r="M80" s="3"/>
      <c r="N80" s="3"/>
      <c r="O80" s="3"/>
      <c r="P80" s="3"/>
      <c r="Q80" s="3"/>
      <c r="AI80" t="s">
        <v>127</v>
      </c>
    </row>
    <row r="81" spans="1:46" x14ac:dyDescent="0.2">
      <c r="A81" s="3"/>
      <c r="B81" s="3"/>
      <c r="C81" s="3"/>
      <c r="D81" s="3"/>
      <c r="E81" s="3"/>
      <c r="F81" s="3"/>
      <c r="G81" s="3"/>
      <c r="H81" s="57">
        <v>2</v>
      </c>
      <c r="I81" s="3"/>
      <c r="J81" s="3">
        <f t="shared" ref="J81:J88" si="0">1/(1+$J$15)^H81</f>
        <v>0.92012720758644884</v>
      </c>
      <c r="K81" s="3"/>
      <c r="L81" s="3"/>
      <c r="M81" s="3"/>
      <c r="N81" s="3"/>
      <c r="O81" s="3"/>
      <c r="P81" s="3"/>
      <c r="Q81" s="3"/>
      <c r="AI81" s="22">
        <v>0</v>
      </c>
      <c r="AJ81" s="22">
        <v>3.4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2</v>
      </c>
      <c r="AR81" s="22">
        <v>0</v>
      </c>
      <c r="AS81" s="22">
        <v>0</v>
      </c>
      <c r="AT81" s="22">
        <v>0</v>
      </c>
    </row>
    <row r="82" spans="1:46" x14ac:dyDescent="0.2">
      <c r="D82" s="3"/>
      <c r="E82" s="3"/>
      <c r="F82" s="3"/>
      <c r="G82" s="3"/>
      <c r="H82" s="57">
        <v>3</v>
      </c>
      <c r="I82" s="3"/>
      <c r="J82" s="3">
        <f t="shared" si="0"/>
        <v>0.88261602646182147</v>
      </c>
      <c r="K82" s="3"/>
      <c r="L82" s="3"/>
      <c r="M82" s="3"/>
      <c r="N82" s="3"/>
      <c r="O82" s="3"/>
      <c r="P82" s="3"/>
      <c r="Q82" s="3"/>
      <c r="AI82" s="11" t="s">
        <v>86</v>
      </c>
    </row>
    <row r="83" spans="1:46" x14ac:dyDescent="0.2">
      <c r="A83" s="3"/>
      <c r="B83" s="3"/>
      <c r="C83" s="3"/>
      <c r="D83" s="3"/>
      <c r="E83" s="3"/>
      <c r="F83" s="3"/>
      <c r="G83" s="3"/>
      <c r="H83" s="57">
        <v>4</v>
      </c>
      <c r="I83" s="3"/>
      <c r="J83" s="3">
        <f t="shared" si="0"/>
        <v>0.84663407814083602</v>
      </c>
      <c r="K83" s="3"/>
      <c r="L83" s="3"/>
      <c r="M83" s="3"/>
      <c r="N83" s="3"/>
      <c r="O83" s="3"/>
      <c r="P83" s="3"/>
      <c r="Q83" s="3"/>
      <c r="AI83" s="34" cm="1">
        <f t="array" ref="AI83:AT83">AI81:AT81*AI79:AT79</f>
        <v>0</v>
      </c>
      <c r="AJ83" s="34">
        <v>1.7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6</v>
      </c>
      <c r="AR83" s="34">
        <v>0</v>
      </c>
      <c r="AS83" s="34">
        <v>0</v>
      </c>
      <c r="AT83" s="34">
        <v>0</v>
      </c>
    </row>
    <row r="84" spans="1:46" x14ac:dyDescent="0.2">
      <c r="A84" s="3"/>
      <c r="B84" s="3"/>
      <c r="C84" s="3"/>
      <c r="D84" s="3"/>
      <c r="E84" s="3"/>
      <c r="F84" s="3"/>
      <c r="G84" s="3"/>
      <c r="H84" s="57">
        <v>5</v>
      </c>
      <c r="I84" s="3"/>
      <c r="J84" s="3">
        <f t="shared" si="0"/>
        <v>0.81211901979936307</v>
      </c>
      <c r="K84" s="3"/>
      <c r="L84" s="3"/>
      <c r="M84" s="3"/>
      <c r="N84" s="3"/>
      <c r="O84" s="3"/>
      <c r="P84" s="3"/>
      <c r="Q84" s="3"/>
      <c r="R84" s="11" t="s">
        <v>121</v>
      </c>
      <c r="AI84" s="11" t="s">
        <v>66</v>
      </c>
    </row>
    <row r="85" spans="1:46" x14ac:dyDescent="0.2">
      <c r="A85" s="3"/>
      <c r="B85" s="3"/>
      <c r="C85" s="3"/>
      <c r="D85" s="3"/>
      <c r="E85" s="3"/>
      <c r="F85" s="3"/>
      <c r="G85" s="3"/>
      <c r="H85" s="57">
        <v>6</v>
      </c>
      <c r="I85" s="3"/>
      <c r="J85" s="3">
        <f t="shared" si="0"/>
        <v>0.7790110501672548</v>
      </c>
      <c r="K85" s="3"/>
      <c r="L85" s="3"/>
      <c r="M85" s="3"/>
      <c r="N85" s="3"/>
      <c r="O85" s="3"/>
      <c r="P85" s="3"/>
      <c r="Q85" s="3"/>
      <c r="R85" s="34" cm="1">
        <f t="array" ref="R85:AG85">MMULT(_xlfn.ANCHORARRAY(AI85),TRANSPOSE(AI18:AT33))</f>
        <v>0</v>
      </c>
      <c r="S85" s="34">
        <v>1.7</v>
      </c>
      <c r="T85" s="34">
        <v>1.7</v>
      </c>
      <c r="U85" s="34">
        <v>1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1</v>
      </c>
      <c r="AB85" s="34">
        <v>1</v>
      </c>
      <c r="AC85" s="34">
        <v>0</v>
      </c>
      <c r="AD85" s="34">
        <v>0</v>
      </c>
      <c r="AE85" s="34">
        <v>0</v>
      </c>
      <c r="AF85" s="34">
        <v>6</v>
      </c>
      <c r="AG85" s="34">
        <v>0</v>
      </c>
      <c r="AI85" s="35" cm="1">
        <f t="array" ref="AI85:AT85">(_xlfn.ANCHORARRAY(AI83)+AI37:AT37)</f>
        <v>0</v>
      </c>
      <c r="AJ85" s="35">
        <v>1.7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6</v>
      </c>
      <c r="AR85" s="41">
        <v>0</v>
      </c>
      <c r="AS85" s="35">
        <v>1</v>
      </c>
      <c r="AT85" s="35">
        <v>1</v>
      </c>
    </row>
    <row r="86" spans="1:46" x14ac:dyDescent="0.2">
      <c r="A86" s="3"/>
      <c r="B86" s="3"/>
      <c r="C86" s="3"/>
      <c r="D86" s="3"/>
      <c r="E86" s="3"/>
      <c r="F86" s="3"/>
      <c r="G86" s="3"/>
      <c r="H86" s="57">
        <v>7</v>
      </c>
      <c r="I86" s="3"/>
      <c r="J86" s="3">
        <f t="shared" si="0"/>
        <v>0.74725280591583187</v>
      </c>
      <c r="K86" s="3"/>
      <c r="L86" s="3"/>
      <c r="M86" s="3"/>
      <c r="N86" s="3"/>
      <c r="O86" s="3"/>
      <c r="P86" s="3"/>
      <c r="Q86" s="3"/>
      <c r="AI86" t="s">
        <v>131</v>
      </c>
    </row>
    <row r="87" spans="1:46" x14ac:dyDescent="0.2">
      <c r="A87" s="3"/>
      <c r="B87" s="3"/>
      <c r="C87" s="3"/>
      <c r="D87" s="3"/>
      <c r="E87" s="3"/>
      <c r="F87" s="3"/>
      <c r="G87" s="3"/>
      <c r="H87" s="57">
        <v>8</v>
      </c>
      <c r="I87" s="3"/>
      <c r="J87" s="3">
        <f t="shared" si="0"/>
        <v>0.71678926226938311</v>
      </c>
      <c r="K87" s="3"/>
      <c r="L87" s="3"/>
      <c r="M87" s="3"/>
      <c r="N87" s="3"/>
      <c r="O87" s="3"/>
      <c r="P87" s="3"/>
      <c r="Q87" s="3"/>
      <c r="AI87" s="58">
        <v>25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</row>
    <row r="88" spans="1:46" x14ac:dyDescent="0.2">
      <c r="A88" s="3"/>
      <c r="B88" s="3"/>
      <c r="C88" s="3"/>
      <c r="D88" s="3"/>
      <c r="E88" s="3"/>
      <c r="F88" s="3"/>
      <c r="G88" s="3"/>
      <c r="H88" s="57">
        <v>9</v>
      </c>
      <c r="I88" s="3"/>
      <c r="J88" s="3">
        <f t="shared" si="0"/>
        <v>0.68756763766847306</v>
      </c>
      <c r="K88" s="3"/>
      <c r="L88" s="3"/>
      <c r="M88" s="3"/>
      <c r="N88" s="3"/>
      <c r="O88" s="3"/>
      <c r="P88" s="3"/>
      <c r="Q88" s="3"/>
      <c r="AI88" t="s">
        <v>132</v>
      </c>
    </row>
    <row r="89" spans="1:46" x14ac:dyDescent="0.2">
      <c r="AI89" s="58">
        <v>200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170</v>
      </c>
      <c r="AS89" s="58">
        <v>0</v>
      </c>
      <c r="AT89" s="58">
        <v>0</v>
      </c>
    </row>
    <row r="90" spans="1:46" x14ac:dyDescent="0.2">
      <c r="AI90" t="s">
        <v>133</v>
      </c>
    </row>
    <row r="91" spans="1:46" x14ac:dyDescent="0.2">
      <c r="AI91" s="59">
        <v>0</v>
      </c>
      <c r="AJ91" s="59">
        <v>0</v>
      </c>
      <c r="AK91" s="59">
        <v>0</v>
      </c>
      <c r="AL91" s="59">
        <v>0</v>
      </c>
      <c r="AM91" s="59">
        <v>0</v>
      </c>
      <c r="AN91" s="59">
        <v>0</v>
      </c>
      <c r="AO91" s="59">
        <v>0</v>
      </c>
      <c r="AP91" s="59">
        <v>0</v>
      </c>
      <c r="AQ91" s="59">
        <v>0</v>
      </c>
      <c r="AR91" s="59">
        <v>0</v>
      </c>
      <c r="AS91" s="59">
        <v>0</v>
      </c>
      <c r="AT91" s="59">
        <v>0</v>
      </c>
    </row>
    <row r="93" spans="1:46" x14ac:dyDescent="0.2">
      <c r="AI93" t="s">
        <v>136</v>
      </c>
    </row>
    <row r="94" spans="1:46" x14ac:dyDescent="0.2">
      <c r="AI94" s="34" cm="1">
        <f t="array" ref="AI94:AT94">_xlfn.ANCHORARRAY(AI85)*AI87:AT87+AI89:AT89*AI91:AT91</f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BC61-772A-5E45-B601-89C60E5B333D}">
  <dimension ref="A1:BZ90"/>
  <sheetViews>
    <sheetView topLeftCell="E6" workbookViewId="0">
      <pane xSplit="4" ySplit="3" topLeftCell="AP9" activePane="bottomRight" state="frozen"/>
      <selection activeCell="E6" sqref="E6"/>
      <selection pane="topRight" activeCell="I6" sqref="I6"/>
      <selection pane="bottomLeft" activeCell="E9" sqref="E9"/>
      <selection pane="bottomRight" activeCell="AS18" sqref="AS18"/>
    </sheetView>
  </sheetViews>
  <sheetFormatPr baseColWidth="10" defaultRowHeight="16" x14ac:dyDescent="0.2"/>
  <cols>
    <col min="6" max="6" width="6.6640625" customWidth="1"/>
    <col min="7" max="7" width="20.8320312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8.5" customWidth="1"/>
    <col min="15" max="15" width="11.1640625" customWidth="1"/>
    <col min="16" max="16" width="5.6640625" customWidth="1"/>
    <col min="30" max="30" width="6.33203125" customWidth="1"/>
    <col min="38" max="38" width="16" customWidth="1"/>
    <col min="41" max="41" width="4.83203125" customWidth="1"/>
    <col min="49" max="49" width="4.5" customWidth="1"/>
    <col min="51" max="51" width="15.5" customWidth="1"/>
    <col min="60" max="60" width="5.83203125" customWidth="1"/>
  </cols>
  <sheetData>
    <row r="1" spans="1:7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AP1" s="3" t="s">
        <v>1</v>
      </c>
      <c r="AQ1" s="3" t="s">
        <v>1</v>
      </c>
      <c r="AR1" s="3" t="s">
        <v>1</v>
      </c>
      <c r="AS1" s="3" t="s">
        <v>2</v>
      </c>
      <c r="AT1" s="3" t="s">
        <v>2</v>
      </c>
      <c r="AU1" s="3" t="s">
        <v>2</v>
      </c>
      <c r="AV1" s="3" t="s">
        <v>112</v>
      </c>
      <c r="AW1" s="3"/>
      <c r="AX1" s="3" t="s">
        <v>1</v>
      </c>
      <c r="AY1" s="3" t="s">
        <v>1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112</v>
      </c>
      <c r="BE1" s="3"/>
      <c r="BF1" s="3"/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 t="s">
        <v>112</v>
      </c>
      <c r="BQ1" s="3" t="s">
        <v>1</v>
      </c>
      <c r="BR1" s="3" t="s">
        <v>1</v>
      </c>
      <c r="BS1" s="3" t="s">
        <v>1</v>
      </c>
      <c r="BT1" s="3" t="s">
        <v>2</v>
      </c>
      <c r="BU1" s="3" t="s">
        <v>2</v>
      </c>
      <c r="BV1" s="3" t="s">
        <v>2</v>
      </c>
      <c r="BW1" s="3" t="s">
        <v>112</v>
      </c>
    </row>
    <row r="2" spans="1:7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AP2" s="3" t="s">
        <v>4</v>
      </c>
      <c r="AQ2" s="3" t="s">
        <v>5</v>
      </c>
      <c r="AR2" s="3" t="s">
        <v>6</v>
      </c>
      <c r="AS2" s="3" t="s">
        <v>4</v>
      </c>
      <c r="AT2" s="3" t="s">
        <v>5</v>
      </c>
      <c r="AU2" s="3" t="s">
        <v>6</v>
      </c>
      <c r="AV2" s="3" t="s">
        <v>113</v>
      </c>
      <c r="AW2" s="3"/>
      <c r="AX2" s="3" t="s">
        <v>4</v>
      </c>
      <c r="AY2" s="3" t="s">
        <v>5</v>
      </c>
      <c r="AZ2" s="3" t="s">
        <v>6</v>
      </c>
      <c r="BA2" s="3" t="s">
        <v>4</v>
      </c>
      <c r="BB2" s="3" t="s">
        <v>5</v>
      </c>
      <c r="BC2" s="3" t="s">
        <v>6</v>
      </c>
      <c r="BD2" s="3" t="s">
        <v>113</v>
      </c>
      <c r="BE2" s="3"/>
      <c r="BF2" s="3"/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 t="s">
        <v>113</v>
      </c>
      <c r="BQ2" s="3" t="s">
        <v>4</v>
      </c>
      <c r="BR2" s="3" t="s">
        <v>5</v>
      </c>
      <c r="BS2" s="3" t="s">
        <v>6</v>
      </c>
      <c r="BT2" s="3" t="s">
        <v>4</v>
      </c>
      <c r="BU2" s="3" t="s">
        <v>5</v>
      </c>
      <c r="BV2" s="3" t="s">
        <v>6</v>
      </c>
      <c r="BW2" s="3" t="s">
        <v>113</v>
      </c>
    </row>
    <row r="3" spans="1:7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35</v>
      </c>
      <c r="N3" s="3" t="s">
        <v>37</v>
      </c>
      <c r="O3" s="3" t="s">
        <v>109</v>
      </c>
      <c r="P3" s="1"/>
      <c r="AX3" s="3"/>
      <c r="AY3" s="3"/>
      <c r="AZ3" s="3"/>
      <c r="BA3" s="3"/>
      <c r="BB3" s="3"/>
      <c r="BC3" s="3"/>
      <c r="BD3" s="3"/>
      <c r="BE3" s="3"/>
      <c r="BF3" s="3"/>
      <c r="BI3" s="3"/>
      <c r="BJ3" s="3"/>
      <c r="BK3" s="3"/>
      <c r="BL3" s="3"/>
      <c r="BM3" s="3"/>
      <c r="BN3" s="3"/>
      <c r="BO3" s="3"/>
      <c r="BQ3" s="3"/>
      <c r="BR3" s="3"/>
      <c r="BS3" s="3"/>
      <c r="BT3" s="3"/>
      <c r="BU3" s="3"/>
      <c r="BV3" s="3"/>
    </row>
    <row r="4" spans="1:7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AE4" s="5" t="s">
        <v>9</v>
      </c>
      <c r="AM4" s="39" t="s">
        <v>10</v>
      </c>
      <c r="AN4" s="39"/>
    </row>
    <row r="5" spans="1:7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3"/>
      <c r="AE5" t="s">
        <v>76</v>
      </c>
      <c r="AF5" t="s">
        <v>77</v>
      </c>
      <c r="AH5" t="s">
        <v>78</v>
      </c>
      <c r="AJ5" t="s">
        <v>80</v>
      </c>
      <c r="AK5" t="s">
        <v>81</v>
      </c>
      <c r="AL5" t="s">
        <v>82</v>
      </c>
      <c r="AM5" t="s">
        <v>93</v>
      </c>
      <c r="AN5" t="s">
        <v>97</v>
      </c>
      <c r="AO5" s="3"/>
      <c r="AP5" s="3"/>
      <c r="AQ5" s="3"/>
      <c r="AR5" s="3"/>
      <c r="AS5" s="3"/>
      <c r="AT5" s="3"/>
      <c r="AU5" s="3"/>
      <c r="AV5" s="3"/>
      <c r="AW5" s="3"/>
    </row>
    <row r="6" spans="1:7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4" t="s">
        <v>67</v>
      </c>
      <c r="R6" s="4" t="s">
        <v>68</v>
      </c>
      <c r="S6" s="4" t="s">
        <v>69</v>
      </c>
      <c r="T6" s="4" t="s">
        <v>70</v>
      </c>
      <c r="U6" s="4"/>
      <c r="V6" s="4" t="s">
        <v>116</v>
      </c>
      <c r="W6" s="4" t="s">
        <v>120</v>
      </c>
      <c r="X6" s="4" t="s">
        <v>140</v>
      </c>
      <c r="Y6" s="4" t="s">
        <v>143</v>
      </c>
      <c r="Z6" s="4" t="s">
        <v>71</v>
      </c>
      <c r="AA6" s="4" t="s">
        <v>73</v>
      </c>
      <c r="AB6" s="4" t="s">
        <v>74</v>
      </c>
      <c r="AC6" s="4" t="s">
        <v>75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7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137</v>
      </c>
      <c r="L7" s="6" t="s">
        <v>33</v>
      </c>
      <c r="M7" s="6" t="s">
        <v>138</v>
      </c>
      <c r="N7" s="6" t="s">
        <v>36</v>
      </c>
      <c r="O7" s="6" t="s">
        <v>38</v>
      </c>
      <c r="P7" s="1"/>
      <c r="Q7" s="6" t="s">
        <v>12</v>
      </c>
      <c r="R7" s="6" t="s">
        <v>21</v>
      </c>
      <c r="S7" s="6" t="s">
        <v>22</v>
      </c>
      <c r="T7" s="6" t="s">
        <v>23</v>
      </c>
      <c r="U7" s="6" t="s">
        <v>146</v>
      </c>
      <c r="V7" s="6" t="s">
        <v>117</v>
      </c>
      <c r="W7" s="6" t="s">
        <v>118</v>
      </c>
      <c r="X7" s="6" t="s">
        <v>139</v>
      </c>
      <c r="Y7" s="6" t="s">
        <v>142</v>
      </c>
      <c r="Z7" s="6" t="s">
        <v>88</v>
      </c>
      <c r="AA7" s="6" t="s">
        <v>17</v>
      </c>
      <c r="AB7" s="6" t="s">
        <v>18</v>
      </c>
      <c r="AC7" s="6" t="s">
        <v>19</v>
      </c>
      <c r="AD7" s="6"/>
      <c r="AE7" s="6" t="s">
        <v>12</v>
      </c>
      <c r="AF7" s="6" t="s">
        <v>13</v>
      </c>
      <c r="AG7" s="6" t="s">
        <v>148</v>
      </c>
      <c r="AH7" s="6" t="s">
        <v>15</v>
      </c>
      <c r="AI7" s="6" t="s">
        <v>142</v>
      </c>
      <c r="AJ7" s="6" t="s">
        <v>17</v>
      </c>
      <c r="AK7" s="6" t="s">
        <v>18</v>
      </c>
      <c r="AL7" s="6" t="s">
        <v>19</v>
      </c>
      <c r="AM7" s="38" t="s">
        <v>14</v>
      </c>
      <c r="AN7" s="38" t="s">
        <v>87</v>
      </c>
      <c r="AO7" s="6"/>
      <c r="AP7" s="6"/>
      <c r="AQ7" s="6"/>
      <c r="AR7" s="6"/>
      <c r="AS7" s="6"/>
      <c r="AT7" s="6"/>
      <c r="AU7" s="6"/>
      <c r="AV7" s="6"/>
      <c r="AW7" s="6"/>
    </row>
    <row r="8" spans="1:76" x14ac:dyDescent="0.2">
      <c r="A8" s="8"/>
      <c r="B8" s="8"/>
      <c r="C8" s="8"/>
      <c r="D8" s="8"/>
      <c r="E8" s="8"/>
      <c r="F8" s="8"/>
      <c r="G8" s="8"/>
      <c r="H8" s="48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8"/>
      <c r="Q8" s="9" t="s">
        <v>26</v>
      </c>
      <c r="R8" s="9" t="s">
        <v>26</v>
      </c>
      <c r="S8" s="9" t="s">
        <v>26</v>
      </c>
      <c r="T8" s="9" t="s">
        <v>26</v>
      </c>
      <c r="U8" s="9"/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124</v>
      </c>
      <c r="AD8" s="9"/>
      <c r="AE8" s="9" t="s">
        <v>26</v>
      </c>
      <c r="AF8" s="9" t="s">
        <v>26</v>
      </c>
      <c r="AG8" s="9" t="s">
        <v>26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124</v>
      </c>
      <c r="AM8" s="9" t="s">
        <v>26</v>
      </c>
      <c r="AN8" s="9" t="s">
        <v>26</v>
      </c>
      <c r="AO8" s="9"/>
      <c r="AP8" s="9"/>
      <c r="AQ8" s="9"/>
      <c r="AR8" s="9"/>
      <c r="AS8" s="9"/>
      <c r="AT8" s="9"/>
      <c r="AU8" s="9"/>
      <c r="AV8" s="9"/>
      <c r="AW8" s="9"/>
      <c r="AX8" s="7"/>
      <c r="AY8" s="7"/>
      <c r="AZ8" s="7"/>
      <c r="BA8" s="7"/>
      <c r="BB8" s="7"/>
      <c r="BC8" s="7"/>
      <c r="BD8" s="7"/>
      <c r="BE8" s="7"/>
      <c r="BF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11" t="s">
        <v>27</v>
      </c>
      <c r="AP9" s="11" t="s">
        <v>114</v>
      </c>
      <c r="AX9" s="11" t="s">
        <v>28</v>
      </c>
      <c r="BF9" t="s">
        <v>98</v>
      </c>
      <c r="BG9" t="s">
        <v>99</v>
      </c>
      <c r="BI9" s="11" t="s">
        <v>115</v>
      </c>
      <c r="BQ9" s="11" t="s">
        <v>29</v>
      </c>
    </row>
    <row r="10" spans="1:7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41</v>
      </c>
      <c r="K10" s="13" t="s">
        <v>42</v>
      </c>
      <c r="L10" s="30" t="s">
        <v>123</v>
      </c>
      <c r="P10" s="3"/>
      <c r="Q10" s="14">
        <v>0</v>
      </c>
      <c r="R10" s="14">
        <v>0</v>
      </c>
      <c r="S10" s="14">
        <v>0</v>
      </c>
      <c r="T10" s="54">
        <v>0</v>
      </c>
      <c r="U10" s="14">
        <v>0</v>
      </c>
      <c r="V10" s="60">
        <f>1/3.6</f>
        <v>0.27777777777777779</v>
      </c>
      <c r="W10" s="60">
        <f>1/5</f>
        <v>0.2</v>
      </c>
      <c r="X10" s="61">
        <v>0.16666666666666666</v>
      </c>
      <c r="Y10" s="15">
        <v>0</v>
      </c>
      <c r="Z10" s="14">
        <v>0</v>
      </c>
      <c r="AA10" s="54">
        <f>1/0.8</f>
        <v>1.25</v>
      </c>
      <c r="AB10" s="14">
        <v>0</v>
      </c>
      <c r="AC10" s="14">
        <v>0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22">
        <v>15.162723</v>
      </c>
      <c r="AQ10" s="22">
        <v>9.2777778000000009</v>
      </c>
      <c r="AR10" s="22">
        <v>15.166667</v>
      </c>
      <c r="AS10" s="22">
        <v>13.7</v>
      </c>
      <c r="AT10" s="22">
        <v>8.1999999999999993</v>
      </c>
      <c r="AU10" s="22">
        <v>13.9</v>
      </c>
      <c r="AV10" s="22">
        <v>12.4</v>
      </c>
      <c r="AW10" s="13"/>
      <c r="AX10" s="14">
        <v>10</v>
      </c>
      <c r="AY10" s="14">
        <v>8</v>
      </c>
      <c r="AZ10" s="14">
        <v>10</v>
      </c>
      <c r="BA10" s="14">
        <v>10</v>
      </c>
      <c r="BB10" s="14">
        <v>8</v>
      </c>
      <c r="BC10" s="14">
        <v>10</v>
      </c>
      <c r="BD10" s="14">
        <v>12</v>
      </c>
      <c r="BF10" s="14">
        <v>0</v>
      </c>
      <c r="BG10" s="34" cm="1">
        <f t="array" ref="BG10:BG15">1+(BF10:BF15*BF17)</f>
        <v>1</v>
      </c>
      <c r="BH10" s="13"/>
      <c r="BI10" s="17" cm="1">
        <f t="array" ref="BI10:BO15">AP10:AV15-MMULT(Q10:AC15,TRANSPOSE(Q43:AC49))-AX10:BD15*_xlfn.ANCHORARRAY(BG10)-BQ10:BW15</f>
        <v>3.5000000833333331</v>
      </c>
      <c r="BJ10" s="18">
        <v>2.2222224060897133E-8</v>
      </c>
      <c r="BK10" s="18">
        <v>3.5000003333333343</v>
      </c>
      <c r="BL10" s="18">
        <v>3.5</v>
      </c>
      <c r="BM10" s="18">
        <v>-8.8817841970012523E-16</v>
      </c>
      <c r="BN10" s="19">
        <v>3.5</v>
      </c>
      <c r="BO10" s="19">
        <v>0</v>
      </c>
      <c r="BP10" s="13"/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</row>
    <row r="11" spans="1:76" x14ac:dyDescent="0.2">
      <c r="A11" s="3"/>
      <c r="B11" s="3"/>
      <c r="C11" s="3" t="s">
        <v>32</v>
      </c>
      <c r="D11" s="3"/>
      <c r="E11" s="3"/>
      <c r="F11" s="3"/>
      <c r="G11" s="6" t="s">
        <v>137</v>
      </c>
      <c r="H11" s="10" t="s">
        <v>26</v>
      </c>
      <c r="I11" s="3"/>
      <c r="J11" s="31" t="e" cm="1">
        <f t="array" ref="J11">SUM(MMULT(MMULT(I57:K57,TRANSPOSE(I61:K67)),_xlfn.ANCHORARRAY(Q51)))+SUM(_xlfn.ANCHORARRAY(AE90))</f>
        <v>#N/A</v>
      </c>
      <c r="K11" s="31" cm="1">
        <f t="array" ref="K11">MMULT(AE32:AN32,TRANSPOSE(AE77:AN77))+BF17*BF19</f>
        <v>640</v>
      </c>
      <c r="L11" s="32" t="e">
        <f>J11*SUM(J75:J84)+K11</f>
        <v>#N/A</v>
      </c>
      <c r="P11" s="3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5">
        <v>1.0000000000000001E-5</v>
      </c>
      <c r="AA11" s="14">
        <v>0</v>
      </c>
      <c r="AB11" s="14">
        <v>0</v>
      </c>
      <c r="AC11" s="14">
        <v>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22">
        <v>7</v>
      </c>
      <c r="AQ11" s="22">
        <v>4.5999999999999996</v>
      </c>
      <c r="AR11" s="22">
        <v>8</v>
      </c>
      <c r="AS11" s="22">
        <v>1</v>
      </c>
      <c r="AT11" s="22">
        <v>1</v>
      </c>
      <c r="AU11" s="22">
        <v>2</v>
      </c>
      <c r="AV11" s="22">
        <v>2</v>
      </c>
      <c r="AW11" s="13"/>
      <c r="AX11" s="14">
        <v>1</v>
      </c>
      <c r="AY11" s="14">
        <v>1</v>
      </c>
      <c r="AZ11" s="14">
        <v>2</v>
      </c>
      <c r="BA11" s="14">
        <v>1</v>
      </c>
      <c r="BB11" s="14">
        <v>1</v>
      </c>
      <c r="BC11" s="14">
        <v>2</v>
      </c>
      <c r="BD11" s="14">
        <v>2</v>
      </c>
      <c r="BF11" s="14">
        <v>0</v>
      </c>
      <c r="BG11" s="34">
        <v>1</v>
      </c>
      <c r="BH11" s="13"/>
      <c r="BI11" s="20">
        <v>5.9999898580249997</v>
      </c>
      <c r="BJ11" s="13">
        <v>3.5999999999999996</v>
      </c>
      <c r="BK11" s="13">
        <v>5.9999799999999999</v>
      </c>
      <c r="BL11" s="13">
        <v>0</v>
      </c>
      <c r="BM11" s="13">
        <v>0</v>
      </c>
      <c r="BN11" s="21">
        <v>0</v>
      </c>
      <c r="BO11" s="21">
        <v>0</v>
      </c>
      <c r="BP11" s="13"/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</row>
    <row r="12" spans="1:76" x14ac:dyDescent="0.2">
      <c r="A12" s="3"/>
      <c r="B12" s="3"/>
      <c r="C12" s="3" t="s">
        <v>34</v>
      </c>
      <c r="D12" s="3"/>
      <c r="E12" s="3"/>
      <c r="F12" s="3"/>
      <c r="G12" s="6" t="s">
        <v>33</v>
      </c>
      <c r="H12" s="10" t="s">
        <v>26</v>
      </c>
      <c r="I12" s="3"/>
      <c r="J12" s="3" t="s">
        <v>128</v>
      </c>
      <c r="K12" s="3"/>
      <c r="L12" s="3"/>
      <c r="M12" s="3"/>
      <c r="N12" s="3"/>
      <c r="O12" s="3"/>
      <c r="P12" s="3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22">
        <v>5</v>
      </c>
      <c r="AQ12" s="22">
        <v>3</v>
      </c>
      <c r="AR12" s="22">
        <v>5</v>
      </c>
      <c r="AS12" s="22">
        <v>0</v>
      </c>
      <c r="AT12" s="22">
        <v>0</v>
      </c>
      <c r="AU12" s="22">
        <v>0</v>
      </c>
      <c r="AV12" s="22">
        <v>0</v>
      </c>
      <c r="AW12" s="13"/>
      <c r="AX12" s="14">
        <v>5</v>
      </c>
      <c r="AY12" s="14">
        <v>3</v>
      </c>
      <c r="AZ12" s="14">
        <v>5</v>
      </c>
      <c r="BA12" s="14">
        <v>0</v>
      </c>
      <c r="BB12" s="14">
        <v>0</v>
      </c>
      <c r="BC12" s="14">
        <v>0</v>
      </c>
      <c r="BD12" s="14">
        <v>0</v>
      </c>
      <c r="BF12" s="14">
        <v>-0.1</v>
      </c>
      <c r="BG12" s="34">
        <v>1</v>
      </c>
      <c r="BH12" s="13"/>
      <c r="BI12" s="20">
        <v>0</v>
      </c>
      <c r="BJ12" s="13">
        <v>0</v>
      </c>
      <c r="BK12" s="13">
        <v>0</v>
      </c>
      <c r="BL12" s="13">
        <v>0</v>
      </c>
      <c r="BM12" s="13">
        <v>0</v>
      </c>
      <c r="BN12" s="21">
        <v>0</v>
      </c>
      <c r="BO12" s="21">
        <v>0</v>
      </c>
      <c r="BP12" s="13"/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</row>
    <row r="13" spans="1:76" x14ac:dyDescent="0.2">
      <c r="A13" s="3"/>
      <c r="B13" s="3"/>
      <c r="C13" s="3" t="s">
        <v>35</v>
      </c>
      <c r="D13" s="3"/>
      <c r="E13" s="3"/>
      <c r="F13" s="3"/>
      <c r="G13" s="6" t="s">
        <v>138</v>
      </c>
      <c r="H13" s="10"/>
      <c r="I13" s="3"/>
      <c r="J13" s="3"/>
      <c r="K13" s="3"/>
      <c r="L13" s="3"/>
      <c r="M13" s="3"/>
      <c r="N13" s="3"/>
      <c r="O13" s="3"/>
      <c r="P13" s="3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13"/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F13" s="14">
        <v>-0.05</v>
      </c>
      <c r="BG13" s="34">
        <v>1</v>
      </c>
      <c r="BH13" s="13"/>
      <c r="BI13" s="20">
        <v>0</v>
      </c>
      <c r="BJ13" s="13">
        <v>0</v>
      </c>
      <c r="BK13" s="13">
        <v>0</v>
      </c>
      <c r="BL13" s="13">
        <v>0</v>
      </c>
      <c r="BM13" s="13">
        <v>0</v>
      </c>
      <c r="BN13" s="21">
        <v>0</v>
      </c>
      <c r="BO13" s="21">
        <v>0</v>
      </c>
      <c r="BP13" s="13"/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</row>
    <row r="14" spans="1:76" x14ac:dyDescent="0.2">
      <c r="A14" s="3"/>
      <c r="B14" s="3"/>
      <c r="C14" s="3" t="s">
        <v>37</v>
      </c>
      <c r="D14" s="3"/>
      <c r="E14" s="3"/>
      <c r="F14" s="3"/>
      <c r="G14" s="6" t="s">
        <v>36</v>
      </c>
      <c r="H14" s="10" t="s">
        <v>26</v>
      </c>
      <c r="I14" s="3"/>
      <c r="J14" s="56">
        <v>4.2500000000000003E-2</v>
      </c>
      <c r="K14" s="3"/>
      <c r="L14" s="3"/>
      <c r="M14" s="3"/>
      <c r="N14" s="3"/>
      <c r="O14" s="3"/>
      <c r="P14" s="3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22">
        <v>0.5</v>
      </c>
      <c r="AQ14" s="22">
        <v>1</v>
      </c>
      <c r="AR14" s="22">
        <v>2</v>
      </c>
      <c r="AS14" s="22">
        <v>0.5</v>
      </c>
      <c r="AT14" s="22">
        <v>1</v>
      </c>
      <c r="AU14" s="22">
        <v>2</v>
      </c>
      <c r="AV14" s="22">
        <v>2</v>
      </c>
      <c r="AW14" s="13"/>
      <c r="AX14" s="14">
        <v>0.5</v>
      </c>
      <c r="AY14" s="14">
        <v>1</v>
      </c>
      <c r="AZ14" s="14">
        <v>2</v>
      </c>
      <c r="BA14" s="14">
        <v>0.5</v>
      </c>
      <c r="BB14" s="14">
        <v>1</v>
      </c>
      <c r="BC14" s="14">
        <v>2</v>
      </c>
      <c r="BD14" s="14">
        <v>2</v>
      </c>
      <c r="BF14" s="14">
        <v>0</v>
      </c>
      <c r="BG14" s="34">
        <v>1</v>
      </c>
      <c r="BH14" s="13"/>
      <c r="BI14" s="20">
        <v>0</v>
      </c>
      <c r="BJ14" s="13">
        <v>0</v>
      </c>
      <c r="BK14" s="13">
        <v>0</v>
      </c>
      <c r="BL14" s="13">
        <v>0</v>
      </c>
      <c r="BM14" s="13">
        <v>0</v>
      </c>
      <c r="BN14" s="21">
        <v>0</v>
      </c>
      <c r="BO14" s="21">
        <v>0</v>
      </c>
      <c r="BP14" s="13"/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</row>
    <row r="15" spans="1:76" x14ac:dyDescent="0.2">
      <c r="A15" s="3"/>
      <c r="B15" s="3"/>
      <c r="C15" s="3" t="s">
        <v>109</v>
      </c>
      <c r="D15" s="3"/>
      <c r="E15" s="3"/>
      <c r="F15" s="3"/>
      <c r="G15" s="6" t="s">
        <v>38</v>
      </c>
      <c r="H15" s="10" t="s">
        <v>124</v>
      </c>
      <c r="I15" s="3"/>
      <c r="J15" s="3"/>
      <c r="K15" s="3"/>
      <c r="L15" s="3"/>
      <c r="M15" s="3"/>
      <c r="N15" s="3"/>
      <c r="O15" s="3"/>
      <c r="P15" s="3"/>
      <c r="Q15" s="14">
        <v>0</v>
      </c>
      <c r="R15" s="14">
        <v>0</v>
      </c>
      <c r="S15" s="14">
        <v>0</v>
      </c>
      <c r="T15" s="14">
        <v>0</v>
      </c>
      <c r="U15" s="14">
        <f>1/0.95</f>
        <v>1.0526315789473684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54">
        <f>1/0.4/10.944</f>
        <v>0.22843567251461985</v>
      </c>
      <c r="AC15" s="14">
        <v>0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22">
        <v>0.11421784</v>
      </c>
      <c r="AQ15" s="22">
        <v>0.22843567000000001</v>
      </c>
      <c r="AR15" s="22">
        <v>0.45687135000000001</v>
      </c>
      <c r="AS15" s="22">
        <v>0.11421784</v>
      </c>
      <c r="AT15" s="22">
        <v>0.22843567000000001</v>
      </c>
      <c r="AU15" s="22">
        <v>0.45687135000000001</v>
      </c>
      <c r="AV15" s="22">
        <v>0.45687135000000001</v>
      </c>
      <c r="AW15" s="13"/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F15" s="14">
        <v>0</v>
      </c>
      <c r="BG15" s="34">
        <v>1</v>
      </c>
      <c r="BH15" s="13"/>
      <c r="BI15" s="20">
        <v>3.7426900745263225E-9</v>
      </c>
      <c r="BJ15" s="13">
        <v>-2.5146198456837965E-9</v>
      </c>
      <c r="BK15" s="13">
        <v>4.9707603033688486E-9</v>
      </c>
      <c r="BL15" s="13">
        <v>3.7426900745263225E-9</v>
      </c>
      <c r="BM15" s="13">
        <v>-2.5146198456837965E-9</v>
      </c>
      <c r="BN15" s="21">
        <v>4.9707603033688486E-9</v>
      </c>
      <c r="BO15" s="21">
        <v>4.9707603033688486E-9</v>
      </c>
      <c r="BP15" s="13"/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</row>
    <row r="16" spans="1:76" x14ac:dyDescent="0.2">
      <c r="A16" s="3"/>
      <c r="B16" s="3"/>
      <c r="C16" s="3"/>
      <c r="D16" s="3"/>
      <c r="E16" s="3"/>
      <c r="F16" s="3"/>
      <c r="G16" s="6"/>
      <c r="H16" s="10"/>
      <c r="I16" s="3"/>
      <c r="J16" s="6" t="s">
        <v>39</v>
      </c>
      <c r="K16" s="3"/>
      <c r="L16" s="3"/>
      <c r="M16" s="3"/>
      <c r="N16" s="3"/>
      <c r="O16" s="3"/>
      <c r="P16" s="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23" t="s">
        <v>40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23" t="s">
        <v>85</v>
      </c>
      <c r="AY16" s="13" t="s">
        <v>94</v>
      </c>
      <c r="BC16" s="13"/>
      <c r="BD16" s="13"/>
      <c r="BE16" s="13"/>
      <c r="BF16" t="s">
        <v>101</v>
      </c>
      <c r="BH16" s="13"/>
      <c r="BI16" s="23" t="s">
        <v>125</v>
      </c>
      <c r="BJ16" s="13"/>
      <c r="BK16" s="13"/>
      <c r="BL16" s="13"/>
      <c r="BM16" s="13"/>
      <c r="BN16" s="13"/>
      <c r="BO16" s="13"/>
      <c r="BP16" s="13"/>
      <c r="BQ16" s="23" t="s">
        <v>83</v>
      </c>
    </row>
    <row r="17" spans="1:75" x14ac:dyDescent="0.2">
      <c r="A17" s="3"/>
      <c r="B17" s="3"/>
      <c r="C17" s="3"/>
      <c r="D17" s="6"/>
      <c r="E17" s="6"/>
      <c r="F17" s="4" t="s">
        <v>67</v>
      </c>
      <c r="G17" s="6" t="s">
        <v>12</v>
      </c>
      <c r="H17" s="10" t="s">
        <v>26</v>
      </c>
      <c r="I17" s="3"/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3"/>
      <c r="Z17" s="13"/>
      <c r="AA17" s="13"/>
      <c r="AB17" s="13"/>
      <c r="AC17" s="13"/>
      <c r="AE17" s="12">
        <v>1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4">
        <v>1</v>
      </c>
      <c r="AY17" s="14">
        <v>0</v>
      </c>
      <c r="BC17" s="13"/>
      <c r="BD17" s="13"/>
      <c r="BE17" s="13"/>
      <c r="BF17" s="22">
        <v>0</v>
      </c>
      <c r="BH17" s="13"/>
      <c r="BI17" s="17" cm="1">
        <f t="array" ref="BI17:BO22">TRANSPOSE(MMULT(Q43:AC49,J17:O29))-AP10:AV15</f>
        <v>-9.9999999392252903E-8</v>
      </c>
      <c r="BJ17" s="18">
        <v>0</v>
      </c>
      <c r="BK17" s="18">
        <v>-2.9999999995311555E-7</v>
      </c>
      <c r="BL17" s="18">
        <v>0</v>
      </c>
      <c r="BM17" s="18">
        <v>0</v>
      </c>
      <c r="BN17" s="19">
        <v>0</v>
      </c>
      <c r="BO17" s="19">
        <v>0</v>
      </c>
      <c r="BP17" s="13"/>
      <c r="BQ17" s="17" t="e" cm="1">
        <f t="array" ref="BQ17:BW24">TRANSPOSE(AE59:AL65-AE67:AL73)</f>
        <v>#N/A</v>
      </c>
      <c r="BR17" s="18">
        <v>-1.8</v>
      </c>
      <c r="BS17" s="18">
        <v>-0.9</v>
      </c>
      <c r="BT17" s="18">
        <v>-1.8</v>
      </c>
      <c r="BU17" s="18">
        <v>-2.7</v>
      </c>
      <c r="BV17" s="19">
        <v>-1.8</v>
      </c>
      <c r="BW17">
        <v>0</v>
      </c>
    </row>
    <row r="18" spans="1:75" x14ac:dyDescent="0.2">
      <c r="A18" s="3"/>
      <c r="B18" s="3"/>
      <c r="C18" s="3"/>
      <c r="D18" s="6"/>
      <c r="E18" s="6"/>
      <c r="F18" s="4" t="s">
        <v>68</v>
      </c>
      <c r="G18" s="6" t="s">
        <v>21</v>
      </c>
      <c r="H18" s="10" t="s">
        <v>26</v>
      </c>
      <c r="I18" s="3"/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3"/>
      <c r="Z18" s="13"/>
      <c r="AA18" s="13"/>
      <c r="AB18" s="13"/>
      <c r="AC18" s="13"/>
      <c r="AE18" s="12">
        <v>0</v>
      </c>
      <c r="AF18" s="12">
        <v>1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4">
        <v>0</v>
      </c>
      <c r="AY18" s="14">
        <v>0</v>
      </c>
      <c r="BC18" s="13"/>
      <c r="BD18" s="13"/>
      <c r="BE18" s="13"/>
      <c r="BF18" s="13" t="s">
        <v>100</v>
      </c>
      <c r="BH18" s="13"/>
      <c r="BI18" s="20">
        <v>0</v>
      </c>
      <c r="BJ18" s="13">
        <v>0</v>
      </c>
      <c r="BK18" s="13">
        <v>0</v>
      </c>
      <c r="BL18" s="13">
        <v>0</v>
      </c>
      <c r="BM18" s="13">
        <v>0</v>
      </c>
      <c r="BN18" s="21">
        <v>0</v>
      </c>
      <c r="BO18" s="21">
        <v>0</v>
      </c>
      <c r="BP18" s="13"/>
      <c r="BQ18" s="20">
        <v>-8.9293896000000004</v>
      </c>
      <c r="BR18" s="13">
        <v>-7.4777778000000001</v>
      </c>
      <c r="BS18" s="13">
        <v>-12.4</v>
      </c>
      <c r="BT18" s="13">
        <v>-11.9</v>
      </c>
      <c r="BU18" s="13">
        <v>-5.5</v>
      </c>
      <c r="BV18" s="21">
        <v>-12.1</v>
      </c>
      <c r="BW18">
        <v>-12.4</v>
      </c>
    </row>
    <row r="19" spans="1:75" x14ac:dyDescent="0.2">
      <c r="A19" s="3"/>
      <c r="B19" s="3"/>
      <c r="C19" s="3"/>
      <c r="D19" s="6"/>
      <c r="E19" s="6"/>
      <c r="F19" s="4" t="s">
        <v>69</v>
      </c>
      <c r="G19" s="6" t="s">
        <v>22</v>
      </c>
      <c r="H19" s="10" t="s">
        <v>26</v>
      </c>
      <c r="I19" s="3"/>
      <c r="J19" s="14">
        <v>-1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3"/>
      <c r="Z19" s="13"/>
      <c r="AA19" s="13"/>
      <c r="AB19" s="13"/>
      <c r="AC19" s="13"/>
      <c r="AE19" s="12">
        <v>0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4">
        <v>-1</v>
      </c>
      <c r="AY19" s="14">
        <v>0</v>
      </c>
      <c r="BC19" s="13"/>
      <c r="BD19" s="13"/>
      <c r="BE19" s="13"/>
      <c r="BF19" s="13">
        <v>10000</v>
      </c>
      <c r="BH19" s="13"/>
      <c r="BI19" s="20">
        <v>0.98580250000000014</v>
      </c>
      <c r="BJ19" s="13">
        <v>1.5999999999999996</v>
      </c>
      <c r="BK19" s="13">
        <v>1</v>
      </c>
      <c r="BL19" s="13">
        <v>1</v>
      </c>
      <c r="BM19" s="13">
        <v>1</v>
      </c>
      <c r="BN19" s="21">
        <v>2</v>
      </c>
      <c r="BO19" s="21">
        <v>2</v>
      </c>
      <c r="BP19" s="13"/>
      <c r="BQ19" s="20">
        <v>0</v>
      </c>
      <c r="BR19" s="13">
        <v>0</v>
      </c>
      <c r="BS19" s="13">
        <v>0</v>
      </c>
      <c r="BT19" s="13">
        <v>0</v>
      </c>
      <c r="BU19" s="13">
        <v>0</v>
      </c>
      <c r="BV19" s="21">
        <v>0</v>
      </c>
      <c r="BW19">
        <v>0</v>
      </c>
    </row>
    <row r="20" spans="1:75" x14ac:dyDescent="0.2">
      <c r="A20" s="3"/>
      <c r="B20" s="3"/>
      <c r="C20" s="3"/>
      <c r="D20" s="6"/>
      <c r="E20" s="6"/>
      <c r="F20" s="4" t="s">
        <v>70</v>
      </c>
      <c r="G20" s="6" t="s">
        <v>23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3"/>
      <c r="Z20" s="13"/>
      <c r="AA20" s="13"/>
      <c r="AB20" s="13"/>
      <c r="AC20" s="13"/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1</v>
      </c>
      <c r="AN20" s="12"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4">
        <v>1</v>
      </c>
      <c r="AY20" s="14">
        <v>0</v>
      </c>
      <c r="BC20" s="13"/>
      <c r="BD20" s="13"/>
      <c r="BE20" s="13"/>
      <c r="BF20" s="13"/>
      <c r="BH20" s="6"/>
      <c r="BI20" s="20">
        <v>0</v>
      </c>
      <c r="BJ20" s="13">
        <v>0</v>
      </c>
      <c r="BK20" s="13">
        <v>0</v>
      </c>
      <c r="BL20" s="13">
        <v>0</v>
      </c>
      <c r="BM20" s="13">
        <v>0</v>
      </c>
      <c r="BN20" s="21">
        <v>0</v>
      </c>
      <c r="BO20" s="21">
        <v>0</v>
      </c>
      <c r="BP20" s="13"/>
      <c r="BQ20" s="20">
        <v>-5.9858025000000001</v>
      </c>
      <c r="BR20" s="13">
        <v>-4.5999999999999996</v>
      </c>
      <c r="BS20" s="13">
        <v>-6</v>
      </c>
      <c r="BT20" s="13">
        <v>-1</v>
      </c>
      <c r="BU20" s="13">
        <v>-1</v>
      </c>
      <c r="BV20" s="21">
        <v>-2</v>
      </c>
      <c r="BW20">
        <v>-2</v>
      </c>
    </row>
    <row r="21" spans="1:75" x14ac:dyDescent="0.2">
      <c r="A21" s="3"/>
      <c r="B21" s="3"/>
      <c r="C21" s="3"/>
      <c r="D21" s="6"/>
      <c r="E21" s="6"/>
      <c r="F21" s="4"/>
      <c r="G21" s="6" t="s">
        <v>147</v>
      </c>
      <c r="H21" s="10" t="s">
        <v>26</v>
      </c>
      <c r="I21" s="3"/>
      <c r="J21" s="14">
        <v>0</v>
      </c>
      <c r="K21" s="14">
        <v>1</v>
      </c>
      <c r="L21" s="14">
        <v>1</v>
      </c>
      <c r="M21" s="14">
        <v>0</v>
      </c>
      <c r="N21" s="14">
        <v>0</v>
      </c>
      <c r="O21" s="14">
        <v>0</v>
      </c>
      <c r="P21" s="3"/>
      <c r="Z21" s="13"/>
      <c r="AA21" s="13"/>
      <c r="AB21" s="13"/>
      <c r="AC21" s="13"/>
      <c r="AE21" s="12">
        <v>0</v>
      </c>
      <c r="AF21" s="12">
        <v>0</v>
      </c>
      <c r="AG21" s="12">
        <v>1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4">
        <v>0</v>
      </c>
      <c r="AY21" s="14">
        <v>1</v>
      </c>
      <c r="BC21" s="13"/>
      <c r="BD21" s="13"/>
      <c r="BE21" s="13"/>
      <c r="BF21" s="13"/>
      <c r="BH21" s="6"/>
      <c r="BI21" s="20">
        <v>0</v>
      </c>
      <c r="BJ21" s="13">
        <v>0</v>
      </c>
      <c r="BK21" s="13">
        <v>0</v>
      </c>
      <c r="BL21" s="13">
        <v>0</v>
      </c>
      <c r="BM21" s="13">
        <v>0</v>
      </c>
      <c r="BN21" s="21">
        <v>0</v>
      </c>
      <c r="BO21" s="21">
        <v>0</v>
      </c>
      <c r="BP21" s="13"/>
      <c r="BQ21" s="20">
        <v>0</v>
      </c>
      <c r="BR21" s="13">
        <v>0</v>
      </c>
      <c r="BS21" s="13">
        <v>0</v>
      </c>
      <c r="BT21" s="13">
        <v>0</v>
      </c>
      <c r="BU21" s="13">
        <v>0</v>
      </c>
      <c r="BV21" s="21">
        <v>0</v>
      </c>
      <c r="BW21">
        <v>0</v>
      </c>
    </row>
    <row r="22" spans="1:75" x14ac:dyDescent="0.2">
      <c r="A22" s="3"/>
      <c r="B22" s="3"/>
      <c r="C22" s="3"/>
      <c r="D22" s="6"/>
      <c r="E22" s="6"/>
      <c r="F22" s="4" t="s">
        <v>116</v>
      </c>
      <c r="G22" s="6" t="s">
        <v>117</v>
      </c>
      <c r="H22" s="10" t="s">
        <v>26</v>
      </c>
      <c r="I22" s="3"/>
      <c r="J22" s="14">
        <v>0</v>
      </c>
      <c r="K22" s="14">
        <v>1</v>
      </c>
      <c r="L22" s="14">
        <v>1</v>
      </c>
      <c r="M22" s="14">
        <v>0</v>
      </c>
      <c r="N22" s="14">
        <v>0</v>
      </c>
      <c r="O22" s="14">
        <v>0</v>
      </c>
      <c r="P22" s="3"/>
      <c r="Z22" s="13"/>
      <c r="AA22" s="13"/>
      <c r="AB22" s="13"/>
      <c r="AC22" s="13"/>
      <c r="AE22" s="12">
        <v>0</v>
      </c>
      <c r="AF22" s="12">
        <v>0</v>
      </c>
      <c r="AG22" s="12">
        <v>0</v>
      </c>
      <c r="AH22" s="12">
        <v>1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X22" s="14">
        <v>0</v>
      </c>
      <c r="AY22" s="14">
        <v>1</v>
      </c>
      <c r="BH22" s="6"/>
      <c r="BI22" s="20">
        <v>0</v>
      </c>
      <c r="BJ22" s="13">
        <v>0</v>
      </c>
      <c r="BK22" s="13">
        <v>0</v>
      </c>
      <c r="BL22" s="13">
        <v>0</v>
      </c>
      <c r="BM22" s="13">
        <v>0</v>
      </c>
      <c r="BN22" s="21">
        <v>0</v>
      </c>
      <c r="BO22" s="21">
        <v>0</v>
      </c>
      <c r="BP22" s="13"/>
      <c r="BQ22" s="20">
        <v>0</v>
      </c>
      <c r="BR22" s="13">
        <v>0</v>
      </c>
      <c r="BS22" s="13">
        <v>0</v>
      </c>
      <c r="BT22" s="13">
        <v>0</v>
      </c>
      <c r="BU22" s="13">
        <v>0</v>
      </c>
      <c r="BV22" s="21">
        <v>0</v>
      </c>
      <c r="BW22">
        <v>0</v>
      </c>
    </row>
    <row r="23" spans="1:75" x14ac:dyDescent="0.2">
      <c r="A23" s="3"/>
      <c r="B23" s="3"/>
      <c r="C23" s="3"/>
      <c r="D23" s="6"/>
      <c r="E23" s="6"/>
      <c r="F23" s="4" t="s">
        <v>120</v>
      </c>
      <c r="G23" s="6" t="s">
        <v>118</v>
      </c>
      <c r="H23" s="10" t="s">
        <v>26</v>
      </c>
      <c r="I23" s="3"/>
      <c r="J23" s="14">
        <v>0</v>
      </c>
      <c r="K23" s="14">
        <v>1</v>
      </c>
      <c r="L23" s="14">
        <v>1</v>
      </c>
      <c r="M23" s="14">
        <v>0</v>
      </c>
      <c r="N23" s="14">
        <v>0</v>
      </c>
      <c r="O23" s="14">
        <v>0</v>
      </c>
      <c r="P23" s="3"/>
      <c r="Z23" s="13"/>
      <c r="AA23" s="13"/>
      <c r="AB23" s="13"/>
      <c r="AC23" s="13"/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X23" s="14">
        <v>0</v>
      </c>
      <c r="AY23" s="14">
        <v>1</v>
      </c>
      <c r="BH23" s="6"/>
      <c r="BI23" s="20"/>
      <c r="BJ23" s="13"/>
      <c r="BK23" s="13"/>
      <c r="BL23" s="13"/>
      <c r="BM23" s="13"/>
      <c r="BN23" s="21"/>
      <c r="BO23" s="21"/>
      <c r="BP23" s="13"/>
      <c r="BQ23" s="20">
        <v>-0.5</v>
      </c>
      <c r="BR23" s="13">
        <v>-1</v>
      </c>
      <c r="BS23" s="13">
        <v>-2</v>
      </c>
      <c r="BT23" s="13">
        <v>-0.5</v>
      </c>
      <c r="BU23" s="13">
        <v>-1</v>
      </c>
      <c r="BV23" s="21">
        <v>-2</v>
      </c>
      <c r="BW23">
        <v>-2</v>
      </c>
    </row>
    <row r="24" spans="1:75" x14ac:dyDescent="0.2">
      <c r="A24" s="3"/>
      <c r="B24" s="3"/>
      <c r="C24" s="3"/>
      <c r="D24" s="6"/>
      <c r="E24" s="6"/>
      <c r="F24" s="4" t="s">
        <v>140</v>
      </c>
      <c r="G24" s="6" t="s">
        <v>139</v>
      </c>
      <c r="H24" s="10" t="s">
        <v>26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Z24" s="13"/>
      <c r="AA24" s="13"/>
      <c r="AB24" s="13"/>
      <c r="AC24" s="13"/>
      <c r="AE24" s="12">
        <v>0</v>
      </c>
      <c r="AF24" s="12">
        <v>0</v>
      </c>
      <c r="AG24" s="12">
        <v>0</v>
      </c>
      <c r="AH24" s="12">
        <v>1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X24" s="14">
        <v>0</v>
      </c>
      <c r="AY24" s="14">
        <v>0</v>
      </c>
      <c r="BH24" s="6"/>
      <c r="BI24" s="20"/>
      <c r="BJ24" s="13"/>
      <c r="BK24" s="13"/>
      <c r="BL24" s="13"/>
      <c r="BM24" s="13"/>
      <c r="BN24" s="21"/>
      <c r="BO24" s="21"/>
      <c r="BP24" s="13"/>
      <c r="BQ24" s="20">
        <v>-0.11421784</v>
      </c>
      <c r="BR24" s="13">
        <v>-0.22843567000000001</v>
      </c>
      <c r="BS24" s="13">
        <v>-0.45687135000000001</v>
      </c>
      <c r="BT24" s="13">
        <v>-0.11421784</v>
      </c>
      <c r="BU24" s="13">
        <v>-0.22843567000000001</v>
      </c>
      <c r="BV24" s="21">
        <v>-0.45687135000000001</v>
      </c>
      <c r="BW24">
        <v>-0.45687135000000001</v>
      </c>
    </row>
    <row r="25" spans="1:75" x14ac:dyDescent="0.2">
      <c r="A25" s="3"/>
      <c r="B25" s="3"/>
      <c r="C25" s="3"/>
      <c r="D25" s="6"/>
      <c r="E25" s="6"/>
      <c r="F25" s="4" t="s">
        <v>143</v>
      </c>
      <c r="G25" s="6" t="s">
        <v>142</v>
      </c>
      <c r="H25" s="10" t="s">
        <v>26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Z25" s="13"/>
      <c r="AA25" s="13"/>
      <c r="AB25" s="13"/>
      <c r="AC25" s="13"/>
      <c r="AE25" s="12">
        <v>0</v>
      </c>
      <c r="AF25" s="12">
        <v>0</v>
      </c>
      <c r="AG25" s="12">
        <v>0</v>
      </c>
      <c r="AH25" s="12">
        <v>0</v>
      </c>
      <c r="AI25" s="12">
        <v>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X25" s="14">
        <v>0</v>
      </c>
      <c r="AY25" s="14">
        <v>0</v>
      </c>
      <c r="BH25" s="6"/>
      <c r="BI25" s="20"/>
      <c r="BJ25" s="13"/>
      <c r="BK25" s="13"/>
      <c r="BL25" s="13"/>
      <c r="BM25" s="13"/>
      <c r="BN25" s="21"/>
      <c r="BO25" s="21"/>
      <c r="BP25" s="13"/>
      <c r="BQ25" s="20"/>
      <c r="BR25" s="13"/>
      <c r="BS25" s="13"/>
      <c r="BT25" s="13"/>
      <c r="BU25" s="13"/>
      <c r="BV25" s="21"/>
    </row>
    <row r="26" spans="1:75" x14ac:dyDescent="0.2">
      <c r="A26" s="3"/>
      <c r="B26" s="3"/>
      <c r="C26" s="3"/>
      <c r="D26" s="6"/>
      <c r="E26" s="6"/>
      <c r="F26" s="4" t="s">
        <v>71</v>
      </c>
      <c r="G26" s="6" t="s">
        <v>88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3"/>
      <c r="Z26" s="13"/>
      <c r="AA26" s="13"/>
      <c r="AB26" s="13"/>
      <c r="AC26" s="13"/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1</v>
      </c>
      <c r="AX26" s="14">
        <v>0</v>
      </c>
      <c r="AY26" s="14">
        <v>1</v>
      </c>
      <c r="BH26" s="6"/>
      <c r="BI26" s="20"/>
      <c r="BJ26" s="13"/>
      <c r="BK26" s="13"/>
      <c r="BL26" s="13"/>
      <c r="BM26" s="13"/>
      <c r="BN26" s="21"/>
      <c r="BO26" s="21"/>
      <c r="BP26" s="13"/>
      <c r="BQ26" s="20"/>
      <c r="BR26" s="13"/>
      <c r="BS26" s="13"/>
      <c r="BT26" s="13"/>
      <c r="BU26" s="13"/>
      <c r="BV26" s="21"/>
    </row>
    <row r="27" spans="1:75" x14ac:dyDescent="0.2">
      <c r="A27" s="3"/>
      <c r="B27" s="3"/>
      <c r="C27" s="3"/>
      <c r="D27" s="6"/>
      <c r="E27" s="6"/>
      <c r="F27" s="4" t="s">
        <v>73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3"/>
      <c r="Z27" s="13"/>
      <c r="AA27" s="13"/>
      <c r="AB27" s="13"/>
      <c r="AC27" s="13"/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1</v>
      </c>
      <c r="AK27" s="12">
        <v>0</v>
      </c>
      <c r="AL27" s="12">
        <v>0</v>
      </c>
      <c r="AM27" s="12">
        <v>0</v>
      </c>
      <c r="AN27" s="12">
        <v>0</v>
      </c>
      <c r="AX27" s="14">
        <v>0</v>
      </c>
      <c r="AY27" s="14">
        <v>0</v>
      </c>
      <c r="BH27" s="6"/>
      <c r="BP27" s="13"/>
      <c r="BQ27" s="26"/>
      <c r="BV27" s="27"/>
    </row>
    <row r="28" spans="1:75" x14ac:dyDescent="0.2">
      <c r="A28" s="3"/>
      <c r="B28" s="3"/>
      <c r="C28" s="3"/>
      <c r="D28" s="6"/>
      <c r="E28" s="6"/>
      <c r="F28" s="4" t="s">
        <v>74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</v>
      </c>
      <c r="P28" s="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1</v>
      </c>
      <c r="AL28" s="12">
        <v>0</v>
      </c>
      <c r="AM28" s="12">
        <v>0</v>
      </c>
      <c r="AN28" s="12">
        <v>0</v>
      </c>
      <c r="AX28" s="14">
        <v>0</v>
      </c>
      <c r="AY28" s="14">
        <v>0</v>
      </c>
      <c r="BH28" s="6"/>
      <c r="BP28" s="13"/>
      <c r="BQ28" s="26"/>
      <c r="BV28" s="27"/>
    </row>
    <row r="29" spans="1:75" x14ac:dyDescent="0.2">
      <c r="A29" s="3"/>
      <c r="B29" s="3"/>
      <c r="C29" s="3"/>
      <c r="D29" s="6"/>
      <c r="E29" s="6"/>
      <c r="F29" s="4" t="s">
        <v>75</v>
      </c>
      <c r="G29" s="6" t="s">
        <v>19</v>
      </c>
      <c r="H29" s="10" t="s">
        <v>124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1</v>
      </c>
      <c r="AM29" s="12">
        <v>0</v>
      </c>
      <c r="AN29" s="12">
        <v>0</v>
      </c>
      <c r="AX29" s="14">
        <v>0</v>
      </c>
      <c r="AY29" s="14">
        <v>0</v>
      </c>
      <c r="BH29" s="6"/>
      <c r="BP29" s="13"/>
      <c r="BQ29" s="20"/>
      <c r="BR29" s="13"/>
      <c r="BS29" s="13"/>
      <c r="BT29" s="13"/>
      <c r="BU29" s="13"/>
      <c r="BV29" s="21"/>
    </row>
    <row r="30" spans="1:75" x14ac:dyDescent="0.2">
      <c r="BQ30" s="11" t="s">
        <v>51</v>
      </c>
    </row>
    <row r="31" spans="1:75" x14ac:dyDescent="0.2">
      <c r="A31" s="3"/>
      <c r="B31" s="3"/>
      <c r="C31" s="3"/>
      <c r="D31" s="3"/>
      <c r="E31" s="3"/>
      <c r="F31" s="3"/>
      <c r="G31" s="6" t="s">
        <v>50</v>
      </c>
      <c r="H31" s="10" t="s">
        <v>103</v>
      </c>
      <c r="I31" s="3"/>
      <c r="J31" s="3"/>
      <c r="K31" s="3"/>
      <c r="L31" s="3"/>
      <c r="M31" s="3"/>
      <c r="N31" s="3"/>
      <c r="O31" s="3"/>
      <c r="P31" s="3"/>
      <c r="Q31" s="14">
        <v>0</v>
      </c>
      <c r="R31" s="14">
        <v>0.15</v>
      </c>
      <c r="S31" s="14">
        <v>-0.08</v>
      </c>
      <c r="T31" s="14">
        <v>0</v>
      </c>
      <c r="U31" s="14"/>
      <c r="V31" s="14">
        <v>0</v>
      </c>
      <c r="W31" s="14">
        <v>0</v>
      </c>
      <c r="X31" s="14"/>
      <c r="Y31" s="14"/>
      <c r="Z31" s="14">
        <v>0</v>
      </c>
      <c r="AA31" s="14">
        <v>0</v>
      </c>
      <c r="AB31" s="14">
        <v>0</v>
      </c>
      <c r="AC31" s="14">
        <v>0.55000000000000004</v>
      </c>
      <c r="AD31" s="13"/>
      <c r="AE31" s="13"/>
      <c r="AF31" s="13"/>
      <c r="AG31" s="13"/>
      <c r="AH31" s="13"/>
      <c r="AI31" s="13"/>
      <c r="AJ31" s="13"/>
      <c r="AK31" s="13"/>
      <c r="AL31" s="13"/>
      <c r="BP31" s="37" t="s">
        <v>95</v>
      </c>
      <c r="BQ31" s="13" cm="1">
        <f t="array" ref="BQ31:BW32">TRANSPOSE(MMULT(Q43:AC49,AX17:AY29))</f>
        <v>6.2333333</v>
      </c>
      <c r="BR31" s="13">
        <v>1.8</v>
      </c>
      <c r="BS31" s="13">
        <v>2.7666667</v>
      </c>
      <c r="BT31" s="13">
        <v>1.8</v>
      </c>
      <c r="BU31" s="13">
        <v>2.7</v>
      </c>
      <c r="BV31" s="13">
        <v>1.8</v>
      </c>
      <c r="BW31">
        <v>0</v>
      </c>
    </row>
    <row r="32" spans="1:75" x14ac:dyDescent="0.2">
      <c r="A32" s="3"/>
      <c r="B32" s="3"/>
      <c r="C32" s="3"/>
      <c r="D32" s="3"/>
      <c r="E32" s="3"/>
      <c r="F32" s="3"/>
      <c r="G32" s="6" t="s">
        <v>52</v>
      </c>
      <c r="H32" s="10" t="s">
        <v>103</v>
      </c>
      <c r="I32" s="3"/>
      <c r="J32" s="3"/>
      <c r="K32" s="3"/>
      <c r="L32" s="3"/>
      <c r="M32" s="3"/>
      <c r="N32" s="3"/>
      <c r="O32" s="3"/>
      <c r="P32" s="3"/>
      <c r="AD32" s="13" t="s">
        <v>53</v>
      </c>
      <c r="AE32" s="16">
        <v>2000</v>
      </c>
      <c r="AF32" s="16">
        <v>100</v>
      </c>
      <c r="AG32" s="16">
        <v>1000</v>
      </c>
      <c r="AH32" s="16">
        <v>3000</v>
      </c>
      <c r="AI32" s="16">
        <v>2000</v>
      </c>
      <c r="AJ32" s="16">
        <v>250</v>
      </c>
      <c r="AK32" s="16">
        <v>150</v>
      </c>
      <c r="AL32" s="16">
        <v>60</v>
      </c>
      <c r="AM32" s="16">
        <v>2000</v>
      </c>
      <c r="AN32" s="16">
        <v>200</v>
      </c>
      <c r="BP32" t="s">
        <v>87</v>
      </c>
      <c r="BQ32" s="13">
        <v>7</v>
      </c>
      <c r="BR32" s="13">
        <v>4.5999999999999996</v>
      </c>
      <c r="BS32" s="13">
        <v>8</v>
      </c>
      <c r="BT32" s="13">
        <v>1</v>
      </c>
      <c r="BU32" s="13">
        <v>1</v>
      </c>
      <c r="BV32" s="13">
        <v>2</v>
      </c>
      <c r="BW32">
        <v>2</v>
      </c>
    </row>
    <row r="33" spans="1:75" x14ac:dyDescent="0.2">
      <c r="A33" s="3"/>
      <c r="B33" s="3"/>
      <c r="C33" s="3"/>
      <c r="D33" s="3"/>
      <c r="E33" s="3"/>
      <c r="F33" s="3"/>
      <c r="G33" s="6" t="s">
        <v>54</v>
      </c>
      <c r="H33" s="10" t="s">
        <v>104</v>
      </c>
      <c r="I33" s="3"/>
      <c r="J33" s="3"/>
      <c r="K33" s="3"/>
      <c r="L33" s="3"/>
      <c r="M33" s="3"/>
      <c r="N33" s="3"/>
      <c r="O33" s="3"/>
      <c r="P33" s="3"/>
      <c r="AD33" s="13" t="s">
        <v>55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53">
        <v>0</v>
      </c>
      <c r="BP33" s="13" t="s">
        <v>106</v>
      </c>
      <c r="BQ33" s="13"/>
      <c r="BR33" s="13"/>
      <c r="BS33" s="13"/>
      <c r="BT33" s="13"/>
      <c r="BU33" s="13"/>
      <c r="BV33" s="13"/>
    </row>
    <row r="34" spans="1:75" x14ac:dyDescent="0.2">
      <c r="A34" s="3"/>
      <c r="B34" s="3"/>
      <c r="C34" s="3"/>
      <c r="D34" s="3"/>
      <c r="E34" s="3"/>
      <c r="F34" s="3"/>
      <c r="G34" s="3"/>
      <c r="H34" s="10"/>
      <c r="I34" s="3"/>
      <c r="J34" s="3"/>
      <c r="K34" s="3"/>
      <c r="L34" s="3"/>
      <c r="M34" s="3"/>
      <c r="N34" s="3"/>
      <c r="O34" s="3"/>
      <c r="P34" s="3"/>
      <c r="AD34" s="13"/>
      <c r="AE34" s="13" t="s">
        <v>56</v>
      </c>
      <c r="AF34" s="13"/>
      <c r="AG34" s="13"/>
      <c r="AH34" s="13"/>
      <c r="AI34" s="13"/>
      <c r="AJ34" s="13"/>
      <c r="AK34" s="13"/>
      <c r="AM34" s="23" t="s">
        <v>57</v>
      </c>
      <c r="AN34" s="23"/>
      <c r="AO34" s="13"/>
      <c r="AP34" s="11" t="s">
        <v>90</v>
      </c>
      <c r="AQ34" t="s">
        <v>96</v>
      </c>
      <c r="AR34" s="11" t="s">
        <v>91</v>
      </c>
      <c r="AT34" s="13"/>
      <c r="AU34" s="13"/>
      <c r="AV34" s="13"/>
      <c r="AW34" s="13"/>
      <c r="AX34" s="11" t="s">
        <v>58</v>
      </c>
      <c r="BQ34" s="13" t="s">
        <v>59</v>
      </c>
      <c r="BR34" s="13"/>
      <c r="BS34" s="13"/>
      <c r="BT34" s="13"/>
      <c r="BU34" s="13"/>
      <c r="BV34" s="13"/>
    </row>
    <row r="35" spans="1:75" x14ac:dyDescent="0.2">
      <c r="A35" s="3" t="s">
        <v>1</v>
      </c>
      <c r="B35" s="3" t="s">
        <v>4</v>
      </c>
      <c r="C35" s="3"/>
      <c r="D35" s="3"/>
      <c r="E35" s="3"/>
      <c r="F35" s="3"/>
      <c r="G35" s="3"/>
      <c r="H35" s="10"/>
      <c r="I35" s="3"/>
      <c r="J35" s="3"/>
      <c r="K35" s="3"/>
      <c r="L35" s="3"/>
      <c r="M35" s="3"/>
      <c r="N35" s="3"/>
      <c r="O35" s="3"/>
      <c r="P35" s="3"/>
      <c r="AD35" s="13"/>
      <c r="AE35" s="16">
        <v>0.1</v>
      </c>
      <c r="AF35" s="14">
        <v>1</v>
      </c>
      <c r="AG35" s="14">
        <v>1</v>
      </c>
      <c r="AH35" s="14">
        <v>1</v>
      </c>
      <c r="AI35" s="14">
        <v>1</v>
      </c>
      <c r="AJ35" s="14">
        <v>1</v>
      </c>
      <c r="AK35" s="14">
        <v>1</v>
      </c>
      <c r="AL35" s="14">
        <v>1</v>
      </c>
      <c r="AM35" s="42" cm="1">
        <f t="array" ref="AM35:AM40">AI51:AI56*AP35:AP40-MMULT(AX35:BC40,T43:T48)</f>
        <v>-5.3333332999999996</v>
      </c>
      <c r="AN35" s="42" t="e" cm="1">
        <f t="array" ref="AN35:AN40">#REF!*AQ35:AQ40-MMULT(AX43:BC48,Z43:Z48)</f>
        <v>#REF!</v>
      </c>
      <c r="AO35" s="13"/>
      <c r="AP35" s="45">
        <v>1</v>
      </c>
      <c r="AQ35" s="45">
        <v>1</v>
      </c>
      <c r="AR35" s="44">
        <f>1-0.014</f>
        <v>0.98599999999999999</v>
      </c>
      <c r="AT35" s="13"/>
      <c r="AU35" s="13"/>
      <c r="AV35" s="13"/>
      <c r="AW35" s="13"/>
      <c r="AX35" s="12">
        <v>1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P35" s="13"/>
      <c r="BQ35" s="13" cm="1">
        <f t="array" ref="BQ35:BV36">TRANSPOSE(_xlfn.ANCHORARRAY(AG51)-AM35:AN40)</f>
        <v>5.3333332999999996</v>
      </c>
      <c r="BR35" s="13">
        <v>5.3333332999999996</v>
      </c>
      <c r="BS35" s="13">
        <v>7.1999999999999993</v>
      </c>
      <c r="BT35" s="13">
        <v>7.1999999999999993</v>
      </c>
      <c r="BU35" s="13">
        <v>7.1999999999999993</v>
      </c>
      <c r="BV35" s="13">
        <v>7.1999999999999993</v>
      </c>
    </row>
    <row r="36" spans="1:75" x14ac:dyDescent="0.2">
      <c r="A36" s="3" t="s">
        <v>1</v>
      </c>
      <c r="B36" s="3" t="s">
        <v>5</v>
      </c>
      <c r="C36" s="3"/>
      <c r="D36" s="3"/>
      <c r="E36" s="3"/>
      <c r="F36" s="3"/>
      <c r="G36" s="3"/>
      <c r="H36" s="10"/>
      <c r="I36" s="3"/>
      <c r="J36" s="3"/>
      <c r="K36" s="3"/>
      <c r="L36" s="3"/>
      <c r="M36" s="3"/>
      <c r="N36" s="3"/>
      <c r="O36" s="3"/>
      <c r="P36" s="3"/>
      <c r="AD36" s="13"/>
      <c r="AE36" s="16">
        <v>0.2</v>
      </c>
      <c r="AF36" s="14">
        <v>1</v>
      </c>
      <c r="AG36" s="14">
        <v>1</v>
      </c>
      <c r="AH36" s="14">
        <v>1</v>
      </c>
      <c r="AI36" s="14">
        <v>1</v>
      </c>
      <c r="AJ36" s="14">
        <v>1</v>
      </c>
      <c r="AK36" s="14">
        <v>1</v>
      </c>
      <c r="AL36" s="14">
        <v>1</v>
      </c>
      <c r="AM36" s="43">
        <v>-5.3333332999999996</v>
      </c>
      <c r="AN36" s="43" t="e">
        <v>#REF!</v>
      </c>
      <c r="AO36" s="13"/>
      <c r="AP36" s="45">
        <v>1</v>
      </c>
      <c r="AQ36" s="46">
        <f>AQ35*$AR$35</f>
        <v>0.98599999999999999</v>
      </c>
      <c r="AT36" s="13"/>
      <c r="AU36" s="13"/>
      <c r="AV36" s="13"/>
      <c r="AW36" s="13"/>
      <c r="AX36" s="12">
        <v>1</v>
      </c>
      <c r="AY36" s="12">
        <v>1</v>
      </c>
      <c r="AZ36" s="12">
        <v>0</v>
      </c>
      <c r="BA36" s="12">
        <v>0</v>
      </c>
      <c r="BB36" s="12">
        <v>0</v>
      </c>
      <c r="BC36" s="12">
        <v>0</v>
      </c>
      <c r="BJ36" s="23"/>
      <c r="BK36" s="13"/>
      <c r="BL36" s="13"/>
      <c r="BM36" s="13"/>
      <c r="BN36" s="13"/>
      <c r="BO36" s="13"/>
      <c r="BP36" s="13"/>
      <c r="BQ36" s="13" t="e">
        <v>#REF!</v>
      </c>
      <c r="BR36" s="13" t="e">
        <v>#REF!</v>
      </c>
      <c r="BS36" s="13" t="e">
        <v>#REF!</v>
      </c>
      <c r="BT36" s="13" t="e">
        <v>#REF!</v>
      </c>
      <c r="BU36" s="13" t="e">
        <v>#REF!</v>
      </c>
      <c r="BV36" s="13" t="e">
        <v>#REF!</v>
      </c>
    </row>
    <row r="37" spans="1:75" x14ac:dyDescent="0.2">
      <c r="A37" s="3" t="s">
        <v>1</v>
      </c>
      <c r="B37" s="3" t="s">
        <v>6</v>
      </c>
      <c r="C37" s="3"/>
      <c r="D37" s="3"/>
      <c r="E37" s="3"/>
      <c r="F37" s="3"/>
      <c r="G37" s="3"/>
      <c r="H37" s="10"/>
      <c r="I37" s="3"/>
      <c r="J37" s="3"/>
      <c r="K37" s="3"/>
      <c r="L37" s="3"/>
      <c r="M37" s="3"/>
      <c r="N37" s="3"/>
      <c r="O37" s="3"/>
      <c r="P37" s="3"/>
      <c r="AD37" s="13"/>
      <c r="AE37" s="16">
        <v>0.1</v>
      </c>
      <c r="AF37" s="14">
        <v>1</v>
      </c>
      <c r="AG37" s="14">
        <v>1</v>
      </c>
      <c r="AH37" s="14">
        <v>1</v>
      </c>
      <c r="AI37" s="14">
        <v>1</v>
      </c>
      <c r="AJ37" s="14">
        <v>1</v>
      </c>
      <c r="AK37" s="14">
        <v>1</v>
      </c>
      <c r="AL37" s="14">
        <v>1</v>
      </c>
      <c r="AM37" s="43">
        <v>-7.1999999999999993</v>
      </c>
      <c r="AN37" s="43" t="e">
        <v>#REF!</v>
      </c>
      <c r="AO37" s="13"/>
      <c r="AP37" s="45">
        <v>1</v>
      </c>
      <c r="AQ37" s="46">
        <f>AQ36*$AR$35</f>
        <v>0.97219599999999995</v>
      </c>
      <c r="AT37" s="13"/>
      <c r="AU37" s="13"/>
      <c r="AV37" s="13"/>
      <c r="AW37" s="13"/>
      <c r="AX37" s="12">
        <v>1</v>
      </c>
      <c r="AY37" s="12">
        <v>1</v>
      </c>
      <c r="AZ37" s="12">
        <v>1</v>
      </c>
      <c r="BA37" s="12">
        <v>0</v>
      </c>
      <c r="BB37" s="12">
        <v>0</v>
      </c>
      <c r="BC37" s="12">
        <v>0</v>
      </c>
      <c r="BJ37" s="13"/>
      <c r="BK37" s="13"/>
      <c r="BL37" s="13"/>
      <c r="BM37" s="13"/>
      <c r="BN37" s="13"/>
      <c r="BO37" s="13"/>
    </row>
    <row r="38" spans="1:75" x14ac:dyDescent="0.2">
      <c r="A38" s="3" t="s">
        <v>2</v>
      </c>
      <c r="B38" s="3" t="s">
        <v>4</v>
      </c>
      <c r="C38" s="3"/>
      <c r="D38" s="3"/>
      <c r="E38" s="3"/>
      <c r="F38" s="3"/>
      <c r="G38" s="3"/>
      <c r="H38" s="10"/>
      <c r="I38" s="3"/>
      <c r="J38" s="3"/>
      <c r="K38" s="3"/>
      <c r="L38" s="3"/>
      <c r="M38" s="3"/>
      <c r="N38" s="3"/>
      <c r="O38" s="3"/>
      <c r="P38" s="3"/>
      <c r="AD38" s="13"/>
      <c r="AE38" s="16">
        <v>0.2</v>
      </c>
      <c r="AF38" s="14">
        <v>1</v>
      </c>
      <c r="AG38" s="14">
        <v>1</v>
      </c>
      <c r="AH38" s="14">
        <v>1</v>
      </c>
      <c r="AI38" s="14">
        <v>1</v>
      </c>
      <c r="AJ38" s="14">
        <v>1</v>
      </c>
      <c r="AK38" s="14">
        <v>1</v>
      </c>
      <c r="AL38" s="14">
        <v>1</v>
      </c>
      <c r="AM38" s="43">
        <v>-7.1999999999999993</v>
      </c>
      <c r="AN38" s="43" t="e">
        <v>#REF!</v>
      </c>
      <c r="AO38" s="13"/>
      <c r="AP38" s="45">
        <v>1</v>
      </c>
      <c r="AQ38" s="46">
        <f>AQ37*$AR$35</f>
        <v>0.95858525599999989</v>
      </c>
      <c r="AT38" s="13"/>
      <c r="AU38" s="13"/>
      <c r="AV38" s="13"/>
      <c r="AW38" s="13"/>
      <c r="AX38" s="12">
        <v>1</v>
      </c>
      <c r="AY38" s="12">
        <v>1</v>
      </c>
      <c r="AZ38" s="12">
        <v>1</v>
      </c>
      <c r="BA38" s="12">
        <v>1</v>
      </c>
      <c r="BB38" s="12">
        <v>0</v>
      </c>
      <c r="BC38" s="12">
        <v>0</v>
      </c>
      <c r="BJ38" s="13"/>
      <c r="BK38" s="13"/>
      <c r="BL38" s="13"/>
      <c r="BM38" s="13"/>
      <c r="BN38" s="13"/>
      <c r="BO38" s="13"/>
      <c r="BP38" s="13"/>
      <c r="BQ38" s="13" t="s">
        <v>60</v>
      </c>
      <c r="BR38" s="13"/>
      <c r="BS38" s="13"/>
      <c r="BT38" s="13"/>
      <c r="BU38" s="13"/>
      <c r="BV38" s="13"/>
    </row>
    <row r="39" spans="1:75" x14ac:dyDescent="0.2">
      <c r="A39" s="3" t="s">
        <v>2</v>
      </c>
      <c r="B39" s="3" t="s">
        <v>5</v>
      </c>
      <c r="C39" s="3"/>
      <c r="D39" s="3"/>
      <c r="E39" s="3"/>
      <c r="F39" s="3"/>
      <c r="G39" s="3"/>
      <c r="H39" s="10"/>
      <c r="I39" s="3"/>
      <c r="J39" s="3"/>
      <c r="K39" s="3"/>
      <c r="L39" s="3"/>
      <c r="M39" s="3"/>
      <c r="N39" s="3"/>
      <c r="O39" s="3"/>
      <c r="P39" s="3"/>
      <c r="AD39" s="13"/>
      <c r="AE39" s="16">
        <v>0.3</v>
      </c>
      <c r="AF39" s="14">
        <v>1</v>
      </c>
      <c r="AG39" s="14">
        <v>1</v>
      </c>
      <c r="AH39" s="14">
        <v>1</v>
      </c>
      <c r="AI39" s="14">
        <v>1</v>
      </c>
      <c r="AJ39" s="14">
        <v>1</v>
      </c>
      <c r="AK39" s="14">
        <v>1</v>
      </c>
      <c r="AL39" s="14">
        <v>1</v>
      </c>
      <c r="AM39" s="43">
        <v>-7.1999999999999993</v>
      </c>
      <c r="AN39" s="43" t="e">
        <v>#REF!</v>
      </c>
      <c r="AO39" s="13"/>
      <c r="AP39" s="45">
        <v>1</v>
      </c>
      <c r="AQ39" s="46">
        <f>AQ38*$AR$35</f>
        <v>0.94516506241599985</v>
      </c>
      <c r="AT39" s="13"/>
      <c r="AU39" s="13"/>
      <c r="AV39" s="13"/>
      <c r="AW39" s="13"/>
      <c r="AX39" s="12">
        <v>1</v>
      </c>
      <c r="AY39" s="12">
        <v>1</v>
      </c>
      <c r="AZ39" s="12">
        <v>1</v>
      </c>
      <c r="BA39" s="12">
        <v>1</v>
      </c>
      <c r="BB39" s="12">
        <v>1</v>
      </c>
      <c r="BC39" s="12">
        <v>0</v>
      </c>
      <c r="BJ39" s="13"/>
      <c r="BK39" s="13"/>
      <c r="BL39" s="13"/>
      <c r="BM39" s="13"/>
      <c r="BN39" s="13"/>
      <c r="BO39" s="13"/>
      <c r="BQ39" s="13" cm="1">
        <f t="array" ref="BQ39:BV40">TRANSPOSE(AM35:AN40-_xlfn.ANCHORARRAY(AE51))</f>
        <v>-5.3333332999999996</v>
      </c>
      <c r="BR39" s="13">
        <v>-5.3333332999999996</v>
      </c>
      <c r="BS39" s="13">
        <v>-7.1999999999999993</v>
      </c>
      <c r="BT39" s="13">
        <v>-7.1999999999999993</v>
      </c>
      <c r="BU39" s="13">
        <v>-7.1999999999999993</v>
      </c>
      <c r="BV39" s="13">
        <v>-7.1999999999999993</v>
      </c>
    </row>
    <row r="40" spans="1:75" x14ac:dyDescent="0.2">
      <c r="A40" s="3" t="s">
        <v>2</v>
      </c>
      <c r="B40" s="3" t="s">
        <v>6</v>
      </c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AD40" s="13"/>
      <c r="AE40" s="16">
        <v>0.2</v>
      </c>
      <c r="AF40" s="14">
        <v>1</v>
      </c>
      <c r="AG40" s="14">
        <v>1</v>
      </c>
      <c r="AH40" s="14">
        <v>1</v>
      </c>
      <c r="AI40" s="14">
        <v>1</v>
      </c>
      <c r="AJ40" s="14">
        <v>1</v>
      </c>
      <c r="AK40" s="14">
        <v>1</v>
      </c>
      <c r="AL40" s="14">
        <v>1</v>
      </c>
      <c r="AM40" s="43">
        <v>-7.1999999999999993</v>
      </c>
      <c r="AN40" s="43" t="e">
        <v>#REF!</v>
      </c>
      <c r="AO40" s="13"/>
      <c r="AP40" s="45">
        <v>1</v>
      </c>
      <c r="AQ40" s="46">
        <f>AQ39*$AR$35</f>
        <v>0.93193275154217581</v>
      </c>
      <c r="AT40" s="13"/>
      <c r="AU40" s="13"/>
      <c r="AV40" s="13"/>
      <c r="AW40" s="13"/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J40" s="13"/>
      <c r="BK40" s="13"/>
      <c r="BL40" s="13"/>
      <c r="BM40" s="13"/>
      <c r="BN40" s="13"/>
      <c r="BO40" s="13"/>
      <c r="BQ40" s="13" t="e">
        <v>#REF!</v>
      </c>
      <c r="BR40" s="13" t="e">
        <v>#REF!</v>
      </c>
      <c r="BS40" s="13" t="e">
        <v>#REF!</v>
      </c>
      <c r="BT40" s="13" t="e">
        <v>#REF!</v>
      </c>
      <c r="BU40" s="13" t="e">
        <v>#REF!</v>
      </c>
      <c r="BV40" s="13" t="e">
        <v>#REF!</v>
      </c>
    </row>
    <row r="41" spans="1:75" x14ac:dyDescent="0.2">
      <c r="A41" s="3" t="s">
        <v>112</v>
      </c>
      <c r="B41" s="3" t="s">
        <v>113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AD41" s="13"/>
      <c r="AE41" s="16">
        <v>0</v>
      </c>
      <c r="AF41" s="14">
        <v>1</v>
      </c>
      <c r="AG41" s="14">
        <v>1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BJ41" s="13"/>
      <c r="BK41" s="13"/>
      <c r="BL41" s="13"/>
      <c r="BM41" s="13"/>
      <c r="BN41" s="13"/>
      <c r="BO41" s="13"/>
      <c r="BQ41" s="13" t="s">
        <v>61</v>
      </c>
      <c r="BR41" s="13"/>
      <c r="BS41" s="13"/>
      <c r="BT41" s="13"/>
      <c r="BU41" s="13"/>
      <c r="BV41" s="13"/>
    </row>
    <row r="42" spans="1:75" x14ac:dyDescent="0.2">
      <c r="A42" s="3"/>
      <c r="B42" s="3"/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23" t="s">
        <v>63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23" t="s">
        <v>43</v>
      </c>
      <c r="AF42" t="s">
        <v>96</v>
      </c>
      <c r="AG42" s="23" t="s">
        <v>44</v>
      </c>
      <c r="AH42" t="s">
        <v>96</v>
      </c>
      <c r="AI42" s="23" t="s">
        <v>45</v>
      </c>
      <c r="AJ42" t="s">
        <v>96</v>
      </c>
      <c r="AK42" s="11" t="s">
        <v>145</v>
      </c>
      <c r="AM42" s="13"/>
      <c r="AO42" s="13"/>
      <c r="AT42" s="13"/>
      <c r="AU42" s="13"/>
      <c r="AV42" s="13"/>
      <c r="AW42" s="13"/>
      <c r="AX42" s="11" t="s">
        <v>89</v>
      </c>
      <c r="BJ42" s="13"/>
      <c r="BK42" s="13"/>
      <c r="BL42" s="13"/>
      <c r="BM42" s="13"/>
      <c r="BN42" s="13"/>
      <c r="BO42" s="13"/>
      <c r="BQ42" s="13" t="e" cm="1">
        <f t="array" ref="BQ42:BW42">TRANSPOSE(#REF!-T43:T49)</f>
        <v>#REF!</v>
      </c>
      <c r="BR42" s="13" t="e">
        <v>#REF!</v>
      </c>
      <c r="BS42" s="13" t="e">
        <v>#REF!</v>
      </c>
      <c r="BT42" s="13" t="e">
        <v>#REF!</v>
      </c>
      <c r="BU42" s="13" t="e">
        <v>#REF!</v>
      </c>
      <c r="BV42" s="13" t="e">
        <v>#REF!</v>
      </c>
      <c r="BW42" t="e">
        <v>#REF!</v>
      </c>
    </row>
    <row r="43" spans="1:75" x14ac:dyDescent="0.2">
      <c r="A43" s="3" t="s">
        <v>1</v>
      </c>
      <c r="B43" s="3" t="s">
        <v>4</v>
      </c>
      <c r="C43" s="3"/>
      <c r="D43" s="3"/>
      <c r="E43" s="3"/>
      <c r="F43" s="3"/>
      <c r="G43" s="3" t="s">
        <v>64</v>
      </c>
      <c r="H43" s="10"/>
      <c r="I43" s="3"/>
      <c r="J43" s="3"/>
      <c r="K43" s="3"/>
      <c r="L43" s="3"/>
      <c r="M43" s="3"/>
      <c r="N43" s="3"/>
      <c r="O43" s="3"/>
      <c r="P43" s="3"/>
      <c r="Q43" s="22">
        <v>0.9</v>
      </c>
      <c r="R43" s="22">
        <v>8.9293896000000004</v>
      </c>
      <c r="S43" s="22">
        <v>0</v>
      </c>
      <c r="T43" s="22">
        <v>5.3333332999999996</v>
      </c>
      <c r="U43" s="22">
        <v>0</v>
      </c>
      <c r="V43" s="22">
        <v>5.9858025000000001</v>
      </c>
      <c r="W43" s="22">
        <v>0</v>
      </c>
      <c r="X43" s="22">
        <v>0</v>
      </c>
      <c r="Y43" s="22">
        <v>0</v>
      </c>
      <c r="Z43" s="22">
        <v>1.0141975000000001</v>
      </c>
      <c r="AA43" s="22">
        <v>0</v>
      </c>
      <c r="AB43" s="22">
        <v>0.5</v>
      </c>
      <c r="AC43" s="22">
        <v>0.11421784</v>
      </c>
      <c r="AD43" s="13"/>
      <c r="AE43" s="14">
        <v>0.1</v>
      </c>
      <c r="AF43" s="14">
        <v>0</v>
      </c>
      <c r="AG43" s="14">
        <v>0.9</v>
      </c>
      <c r="AH43" s="47">
        <v>0.99</v>
      </c>
      <c r="AI43" s="14">
        <v>0.5</v>
      </c>
      <c r="AJ43" s="14">
        <v>1</v>
      </c>
      <c r="AK43" s="14">
        <v>-0.6</v>
      </c>
      <c r="AM43" s="13"/>
      <c r="AO43" s="13"/>
      <c r="AT43" s="13"/>
      <c r="AU43" s="13"/>
      <c r="AV43" s="13"/>
      <c r="AW43" s="13"/>
      <c r="AX43" s="12">
        <v>1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J43" s="13"/>
      <c r="BK43" s="13"/>
      <c r="BL43" s="13"/>
      <c r="BM43" s="13"/>
      <c r="BN43" s="13"/>
      <c r="BO43" s="13"/>
      <c r="BQ43" s="13" t="e" cm="1">
        <f t="array" ref="BQ43:BW43">TRANSPOSE(#REF!-Z43:Z49)</f>
        <v>#REF!</v>
      </c>
      <c r="BR43" s="13" t="e">
        <v>#REF!</v>
      </c>
      <c r="BS43" s="13" t="e">
        <v>#REF!</v>
      </c>
      <c r="BT43" s="13" t="e">
        <v>#REF!</v>
      </c>
      <c r="BU43" s="13" t="e">
        <v>#REF!</v>
      </c>
      <c r="BV43" s="13" t="e">
        <v>#REF!</v>
      </c>
      <c r="BW43" t="e">
        <v>#REF!</v>
      </c>
    </row>
    <row r="44" spans="1:75" x14ac:dyDescent="0.2">
      <c r="A44" s="3" t="s">
        <v>1</v>
      </c>
      <c r="B44" s="3" t="s">
        <v>5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22">
        <v>1.8</v>
      </c>
      <c r="R44" s="22">
        <v>7.4777778000000001</v>
      </c>
      <c r="S44" s="22">
        <v>0</v>
      </c>
      <c r="T44" s="22">
        <v>0</v>
      </c>
      <c r="U44" s="22">
        <v>0</v>
      </c>
      <c r="V44" s="22">
        <v>4.5999999999999996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1</v>
      </c>
      <c r="AC44" s="22">
        <v>0.22843567000000001</v>
      </c>
      <c r="AD44" s="13"/>
      <c r="AE44" s="14">
        <v>0.1</v>
      </c>
      <c r="AF44" s="14">
        <v>0</v>
      </c>
      <c r="AG44" s="14">
        <v>0.9</v>
      </c>
      <c r="AH44" s="47">
        <v>0.99</v>
      </c>
      <c r="AI44" s="14">
        <v>0.5</v>
      </c>
      <c r="AJ44" s="14">
        <v>1</v>
      </c>
      <c r="AK44" s="14">
        <v>-0.6</v>
      </c>
      <c r="AM44" s="13"/>
      <c r="AO44" s="13"/>
      <c r="AT44" s="13"/>
      <c r="AU44" s="13"/>
      <c r="AV44" s="13"/>
      <c r="AW44" s="13"/>
      <c r="AX44" s="12">
        <f>AX43*$AR$35</f>
        <v>0.98599999999999999</v>
      </c>
      <c r="AY44" s="12">
        <v>1</v>
      </c>
      <c r="AZ44" s="12">
        <v>0</v>
      </c>
      <c r="BA44" s="12">
        <v>0</v>
      </c>
      <c r="BB44" s="12">
        <v>0</v>
      </c>
      <c r="BC44" s="12">
        <v>0</v>
      </c>
      <c r="BJ44" s="13"/>
      <c r="BK44" s="13"/>
      <c r="BL44" s="13"/>
      <c r="BM44" s="13"/>
      <c r="BN44" s="13"/>
      <c r="BO44" s="13"/>
      <c r="BP44" s="13"/>
      <c r="BQ44" s="13" t="s">
        <v>62</v>
      </c>
      <c r="BR44" s="13"/>
      <c r="BS44" s="13"/>
      <c r="BT44" s="13"/>
      <c r="BU44" s="13"/>
      <c r="BV44" s="13"/>
    </row>
    <row r="45" spans="1:75" x14ac:dyDescent="0.2">
      <c r="A45" s="3" t="s">
        <v>1</v>
      </c>
      <c r="B45" s="3" t="s">
        <v>6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22">
        <v>0.9</v>
      </c>
      <c r="R45" s="22">
        <v>12.4</v>
      </c>
      <c r="S45" s="22">
        <v>0</v>
      </c>
      <c r="T45" s="22">
        <v>1.8666666999999999</v>
      </c>
      <c r="U45" s="22">
        <v>0</v>
      </c>
      <c r="V45" s="22">
        <v>6</v>
      </c>
      <c r="W45" s="22">
        <v>0</v>
      </c>
      <c r="X45" s="22">
        <v>0</v>
      </c>
      <c r="Y45" s="22">
        <v>0</v>
      </c>
      <c r="Z45" s="22">
        <v>2</v>
      </c>
      <c r="AA45" s="22">
        <v>0</v>
      </c>
      <c r="AB45" s="22">
        <v>2</v>
      </c>
      <c r="AC45" s="22">
        <v>0.45687135000000001</v>
      </c>
      <c r="AD45" s="13"/>
      <c r="AE45" s="14">
        <v>0.1</v>
      </c>
      <c r="AF45" s="14">
        <v>0</v>
      </c>
      <c r="AG45" s="14">
        <v>0.9</v>
      </c>
      <c r="AH45" s="47">
        <v>0.99</v>
      </c>
      <c r="AI45" s="14">
        <v>0.5</v>
      </c>
      <c r="AJ45" s="14">
        <v>1</v>
      </c>
      <c r="AK45" s="14">
        <v>-0.6</v>
      </c>
      <c r="AM45" s="13"/>
      <c r="AO45" s="13"/>
      <c r="AT45" s="13"/>
      <c r="AU45" s="13"/>
      <c r="AV45" s="13"/>
      <c r="AW45" s="13"/>
      <c r="AX45" s="12">
        <f>AX44*$AR$35</f>
        <v>0.97219599999999995</v>
      </c>
      <c r="AY45" s="12">
        <f>AY44*$AR$35</f>
        <v>0.98599999999999999</v>
      </c>
      <c r="AZ45" s="12">
        <v>1</v>
      </c>
      <c r="BA45" s="12">
        <v>0</v>
      </c>
      <c r="BB45" s="12">
        <v>0</v>
      </c>
      <c r="BC45" s="12">
        <v>0</v>
      </c>
      <c r="BP45" s="13"/>
      <c r="BQ45" s="13" t="e" cm="1">
        <f t="array" ref="BQ45:BW45">TRANSPOSE(-#REF!+T43:T49)</f>
        <v>#REF!</v>
      </c>
      <c r="BR45" s="13" t="e">
        <v>#REF!</v>
      </c>
      <c r="BS45" s="13" t="e">
        <v>#REF!</v>
      </c>
      <c r="BT45" s="13" t="e">
        <v>#REF!</v>
      </c>
      <c r="BU45" s="13" t="e">
        <v>#REF!</v>
      </c>
      <c r="BV45" s="13" t="e">
        <v>#REF!</v>
      </c>
      <c r="BW45" t="e">
        <v>#REF!</v>
      </c>
    </row>
    <row r="46" spans="1:75" x14ac:dyDescent="0.2">
      <c r="A46" s="3" t="s">
        <v>2</v>
      </c>
      <c r="B46" s="3" t="s">
        <v>4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22">
        <v>1.8</v>
      </c>
      <c r="R46" s="22">
        <v>11.9</v>
      </c>
      <c r="S46" s="22">
        <v>0</v>
      </c>
      <c r="T46" s="22">
        <v>0</v>
      </c>
      <c r="U46" s="22">
        <v>0</v>
      </c>
      <c r="V46" s="22">
        <v>0</v>
      </c>
      <c r="W46" s="22">
        <v>1</v>
      </c>
      <c r="X46" s="22">
        <v>0</v>
      </c>
      <c r="Y46" s="22">
        <v>0</v>
      </c>
      <c r="Z46" s="22">
        <v>0</v>
      </c>
      <c r="AA46" s="22">
        <v>0</v>
      </c>
      <c r="AB46" s="22">
        <v>0.5</v>
      </c>
      <c r="AC46" s="22">
        <v>0.11421784</v>
      </c>
      <c r="AD46" s="13"/>
      <c r="AE46" s="14">
        <v>0.1</v>
      </c>
      <c r="AF46" s="14">
        <v>0</v>
      </c>
      <c r="AG46" s="14">
        <v>0.9</v>
      </c>
      <c r="AH46" s="47">
        <v>0.99</v>
      </c>
      <c r="AI46" s="14">
        <v>0.5</v>
      </c>
      <c r="AJ46" s="14">
        <v>1</v>
      </c>
      <c r="AK46" s="14">
        <v>-0.6</v>
      </c>
      <c r="AM46" s="13"/>
      <c r="AO46" s="13"/>
      <c r="AT46" s="13"/>
      <c r="AU46" s="13"/>
      <c r="AV46" s="13"/>
      <c r="AW46" s="13"/>
      <c r="AX46" s="12">
        <f>AX45*$AR$35</f>
        <v>0.95858525599999989</v>
      </c>
      <c r="AY46" s="12">
        <f>AY45*$AR$35</f>
        <v>0.97219599999999995</v>
      </c>
      <c r="AZ46" s="12">
        <f>AZ45*$AR$35</f>
        <v>0.98599999999999999</v>
      </c>
      <c r="BA46" s="12">
        <v>1</v>
      </c>
      <c r="BB46" s="12">
        <v>0</v>
      </c>
      <c r="BC46" s="12">
        <v>0</v>
      </c>
      <c r="BP46" s="13"/>
      <c r="BQ46" s="13" t="e" cm="1">
        <f t="array" ref="BQ46:BW46">TRANSPOSE(-#REF!+Z43:Z49)</f>
        <v>#REF!</v>
      </c>
      <c r="BR46" s="13" t="e">
        <v>#REF!</v>
      </c>
      <c r="BS46" s="13" t="e">
        <v>#REF!</v>
      </c>
      <c r="BT46" s="13" t="e">
        <v>#REF!</v>
      </c>
      <c r="BU46" s="13" t="e">
        <v>#REF!</v>
      </c>
      <c r="BV46" s="13" t="e">
        <v>#REF!</v>
      </c>
      <c r="BW46" t="e">
        <v>#REF!</v>
      </c>
    </row>
    <row r="47" spans="1:75" x14ac:dyDescent="0.2">
      <c r="A47" s="3" t="s">
        <v>2</v>
      </c>
      <c r="B47" s="3" t="s">
        <v>5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22">
        <v>2.7</v>
      </c>
      <c r="R47" s="22">
        <v>5.5</v>
      </c>
      <c r="S47" s="22">
        <v>0</v>
      </c>
      <c r="T47" s="22">
        <v>0</v>
      </c>
      <c r="U47" s="22">
        <v>0</v>
      </c>
      <c r="V47" s="22">
        <v>0</v>
      </c>
      <c r="W47" s="22">
        <v>1</v>
      </c>
      <c r="X47" s="22">
        <v>0</v>
      </c>
      <c r="Y47" s="22">
        <v>0</v>
      </c>
      <c r="Z47" s="22">
        <v>0</v>
      </c>
      <c r="AA47" s="22">
        <v>0</v>
      </c>
      <c r="AB47" s="22">
        <v>1</v>
      </c>
      <c r="AC47" s="22">
        <v>0.22843567000000001</v>
      </c>
      <c r="AD47" s="13"/>
      <c r="AE47" s="14">
        <v>0.1</v>
      </c>
      <c r="AF47" s="14">
        <v>0</v>
      </c>
      <c r="AG47" s="14">
        <v>0.9</v>
      </c>
      <c r="AH47" s="47">
        <v>0.99</v>
      </c>
      <c r="AI47" s="14">
        <v>0.5</v>
      </c>
      <c r="AJ47" s="14">
        <v>1</v>
      </c>
      <c r="AK47" s="14">
        <v>-0.6</v>
      </c>
      <c r="AM47" s="13"/>
      <c r="AO47" s="13"/>
      <c r="AT47" s="13"/>
      <c r="AU47" s="13"/>
      <c r="AV47" s="13"/>
      <c r="AW47" s="13"/>
      <c r="AX47" s="12">
        <f>AX46*$AR$35</f>
        <v>0.94516506241599985</v>
      </c>
      <c r="AY47" s="12">
        <f>AY46*$AR$35</f>
        <v>0.95858525599999989</v>
      </c>
      <c r="AZ47" s="12">
        <f>AZ46*$AR$35</f>
        <v>0.97219599999999995</v>
      </c>
      <c r="BA47" s="12">
        <f>BA46*$AR$35</f>
        <v>0.98599999999999999</v>
      </c>
      <c r="BB47" s="12">
        <v>1</v>
      </c>
      <c r="BC47" s="12">
        <v>0</v>
      </c>
      <c r="BP47" s="13"/>
      <c r="BQ47" s="11" t="s">
        <v>107</v>
      </c>
    </row>
    <row r="48" spans="1:75" x14ac:dyDescent="0.2">
      <c r="A48" s="3" t="s">
        <v>2</v>
      </c>
      <c r="B48" s="3" t="s">
        <v>6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22">
        <v>1.8</v>
      </c>
      <c r="R48" s="22">
        <v>12.1</v>
      </c>
      <c r="S48" s="22">
        <v>0</v>
      </c>
      <c r="T48" s="22">
        <v>0</v>
      </c>
      <c r="U48" s="22">
        <v>0</v>
      </c>
      <c r="V48" s="22">
        <v>0</v>
      </c>
      <c r="W48" s="22">
        <v>2</v>
      </c>
      <c r="X48" s="22">
        <v>0</v>
      </c>
      <c r="Y48" s="22">
        <v>0</v>
      </c>
      <c r="Z48" s="22">
        <v>0</v>
      </c>
      <c r="AA48" s="22">
        <v>0</v>
      </c>
      <c r="AB48" s="22">
        <v>2</v>
      </c>
      <c r="AC48" s="22">
        <v>0.45687135000000001</v>
      </c>
      <c r="AD48" s="13"/>
      <c r="AE48" s="14">
        <v>0.1</v>
      </c>
      <c r="AF48" s="14">
        <v>0</v>
      </c>
      <c r="AG48" s="14">
        <v>0.9</v>
      </c>
      <c r="AH48" s="47">
        <v>0.99</v>
      </c>
      <c r="AI48" s="14">
        <v>0.5</v>
      </c>
      <c r="AJ48" s="14">
        <v>1</v>
      </c>
      <c r="AK48" s="14">
        <v>-0.6</v>
      </c>
      <c r="AM48" s="13"/>
      <c r="AO48" s="13"/>
      <c r="AT48" s="13"/>
      <c r="AU48" s="13"/>
      <c r="AV48" s="13"/>
      <c r="AW48" s="13"/>
      <c r="AX48" s="12">
        <f>AX47*$AR$35</f>
        <v>0.93193275154217581</v>
      </c>
      <c r="AY48" s="12">
        <f>AY47*$AR$35</f>
        <v>0.94516506241599985</v>
      </c>
      <c r="AZ48" s="12">
        <f>AZ47*$AR$35</f>
        <v>0.95858525599999989</v>
      </c>
      <c r="BA48" s="12">
        <f>BA47*$AR$35</f>
        <v>0.97219599999999995</v>
      </c>
      <c r="BB48" s="12">
        <f>BB47*$AR$35</f>
        <v>0.98599999999999999</v>
      </c>
      <c r="BC48" s="12">
        <v>1</v>
      </c>
      <c r="BP48" s="13"/>
      <c r="BQ48" t="e" cm="1">
        <f t="array" ref="BQ48:BV48">TRANSPOSE(AQ51:AQ56-_xlfn.ANCHORARRAY(AN43))</f>
        <v>#REF!</v>
      </c>
      <c r="BR48" t="e">
        <v>#REF!</v>
      </c>
      <c r="BS48" t="e">
        <v>#REF!</v>
      </c>
      <c r="BT48" t="e">
        <v>#REF!</v>
      </c>
      <c r="BU48" t="e">
        <v>#REF!</v>
      </c>
      <c r="BV48" t="e">
        <v>#REF!</v>
      </c>
    </row>
    <row r="49" spans="1:78" x14ac:dyDescent="0.2">
      <c r="A49" s="3" t="s">
        <v>112</v>
      </c>
      <c r="B49" s="3" t="s">
        <v>113</v>
      </c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22">
        <v>0</v>
      </c>
      <c r="R49" s="22">
        <v>12.4</v>
      </c>
      <c r="S49" s="22">
        <v>0</v>
      </c>
      <c r="T49" s="22">
        <v>0</v>
      </c>
      <c r="U49" s="22">
        <v>0</v>
      </c>
      <c r="V49" s="22">
        <v>0</v>
      </c>
      <c r="W49" s="22">
        <v>2</v>
      </c>
      <c r="X49" s="22">
        <v>0</v>
      </c>
      <c r="Y49" s="22">
        <v>0</v>
      </c>
      <c r="Z49" s="22">
        <v>0</v>
      </c>
      <c r="AA49" s="22">
        <v>0</v>
      </c>
      <c r="AB49" s="22">
        <v>2</v>
      </c>
      <c r="AC49" s="22">
        <v>0.45687135000000001</v>
      </c>
      <c r="AD49" s="13"/>
      <c r="AJ49" s="14">
        <v>0</v>
      </c>
      <c r="AK49" s="14">
        <v>-0.6</v>
      </c>
      <c r="BP49" s="13"/>
      <c r="BQ49" s="11" t="s">
        <v>108</v>
      </c>
    </row>
    <row r="50" spans="1:78" x14ac:dyDescent="0.2">
      <c r="Q50" s="23" t="s">
        <v>65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E50" s="23" t="s">
        <v>47</v>
      </c>
      <c r="AG50" s="11" t="s">
        <v>48</v>
      </c>
      <c r="AH50" s="11"/>
      <c r="AI50" s="11" t="s">
        <v>105</v>
      </c>
      <c r="AK50" s="11" t="s">
        <v>144</v>
      </c>
      <c r="BP50" s="13"/>
      <c r="BQ50" s="36" t="e" cm="1">
        <f t="array" ref="BQ50:BV50">TRANSPOSE(_xlfn.ANCHORARRAY(AN43)-AP51:AP56)</f>
        <v>#REF!</v>
      </c>
      <c r="BR50" t="e">
        <v>#REF!</v>
      </c>
      <c r="BS50" t="e">
        <v>#REF!</v>
      </c>
      <c r="BT50" t="e">
        <v>#REF!</v>
      </c>
      <c r="BU50" t="e">
        <v>#REF!</v>
      </c>
      <c r="BV50" t="e">
        <v>#REF!</v>
      </c>
    </row>
    <row r="51" spans="1:78" x14ac:dyDescent="0.2">
      <c r="A51" s="3" t="s">
        <v>1</v>
      </c>
      <c r="B51" s="3" t="s">
        <v>4</v>
      </c>
      <c r="Q51" s="33" t="e" cm="1">
        <f t="array" ref="Q51">MMULT(Q43:AC49,_xlfn.MUNIT(15)*Q31:AC31)</f>
        <v>#N/A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E51" s="33" cm="1">
        <f t="array" ref="AE51:AF56">AE43:AF48*$AM$81:$AN$81</f>
        <v>0</v>
      </c>
      <c r="AF51" s="33">
        <v>0</v>
      </c>
      <c r="AG51" s="33" cm="1">
        <f t="array" ref="AG51:AH56">AG43:AH48*$AM$81:$AN$81</f>
        <v>0</v>
      </c>
      <c r="AH51" s="33">
        <v>0</v>
      </c>
      <c r="AI51" s="33" cm="1">
        <f t="array" ref="AI51:AJ56">AI43:AI48*$AM$81:$AN$81</f>
        <v>0</v>
      </c>
      <c r="AJ51">
        <v>0</v>
      </c>
    </row>
    <row r="52" spans="1:78" x14ac:dyDescent="0.2">
      <c r="A52" s="3" t="s">
        <v>1</v>
      </c>
      <c r="B52" s="3" t="s">
        <v>5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>
        <v>0</v>
      </c>
      <c r="BA52" s="13"/>
      <c r="BB52" s="13"/>
      <c r="BQ52" s="11" t="s">
        <v>122</v>
      </c>
    </row>
    <row r="53" spans="1:78" x14ac:dyDescent="0.2">
      <c r="A53" s="3" t="s">
        <v>1</v>
      </c>
      <c r="B53" s="3" t="s">
        <v>6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>
        <v>0</v>
      </c>
      <c r="BB53" s="13"/>
      <c r="BQ53" s="36" cm="1">
        <f t="array" ref="BQ53:BW54">TRANSPOSE(_xlfn.ANCHORARRAY(V67)-V43:W49)</f>
        <v>-5.9858025000000001</v>
      </c>
      <c r="BR53">
        <v>-4.5999999999999996</v>
      </c>
      <c r="BS53">
        <v>-6</v>
      </c>
      <c r="BT53">
        <v>0</v>
      </c>
      <c r="BU53">
        <v>0</v>
      </c>
      <c r="BV53">
        <v>0</v>
      </c>
      <c r="BW53">
        <v>0</v>
      </c>
    </row>
    <row r="54" spans="1:78" x14ac:dyDescent="0.2">
      <c r="A54" s="3" t="s">
        <v>2</v>
      </c>
      <c r="B54" s="3" t="s">
        <v>4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>
        <v>0</v>
      </c>
      <c r="BB54" s="13"/>
      <c r="BQ54">
        <v>0</v>
      </c>
      <c r="BR54">
        <v>0</v>
      </c>
      <c r="BS54">
        <v>0</v>
      </c>
      <c r="BT54">
        <v>-1</v>
      </c>
      <c r="BU54">
        <v>-1</v>
      </c>
      <c r="BV54">
        <v>-2</v>
      </c>
      <c r="BW54">
        <v>-2</v>
      </c>
    </row>
    <row r="55" spans="1:78" x14ac:dyDescent="0.2">
      <c r="A55" s="3" t="s">
        <v>2</v>
      </c>
      <c r="B55" s="3" t="s">
        <v>5</v>
      </c>
      <c r="J55" s="50" t="s">
        <v>110</v>
      </c>
      <c r="K55" s="50"/>
      <c r="L55" s="50"/>
      <c r="M55" s="50"/>
      <c r="N55" s="50"/>
      <c r="O55" s="50"/>
      <c r="P55" s="50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>
        <v>0</v>
      </c>
      <c r="BB55" s="13"/>
    </row>
    <row r="56" spans="1:78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0"/>
      <c r="I56" t="s">
        <v>1</v>
      </c>
      <c r="J56" t="s">
        <v>2</v>
      </c>
      <c r="K56" t="s">
        <v>112</v>
      </c>
      <c r="L56" s="3"/>
      <c r="M56" s="3"/>
      <c r="N56" s="3"/>
      <c r="O56" s="3"/>
      <c r="P56" s="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E56" s="34">
        <v>0</v>
      </c>
      <c r="AF56" s="33">
        <v>0</v>
      </c>
      <c r="AG56" s="34">
        <v>0</v>
      </c>
      <c r="AH56" s="34">
        <v>0</v>
      </c>
      <c r="AI56" s="34">
        <v>0</v>
      </c>
      <c r="AJ56">
        <v>0</v>
      </c>
      <c r="AM56" s="13"/>
      <c r="AN56" s="13"/>
      <c r="BB56" s="13"/>
      <c r="BQ56" t="s">
        <v>134</v>
      </c>
    </row>
    <row r="57" spans="1:78" x14ac:dyDescent="0.2">
      <c r="A57" s="3" t="s">
        <v>112</v>
      </c>
      <c r="B57" s="3" t="s">
        <v>113</v>
      </c>
      <c r="C57" s="3"/>
      <c r="D57" s="3"/>
      <c r="E57" s="3"/>
      <c r="F57" s="3"/>
      <c r="G57" s="3"/>
      <c r="H57" s="10"/>
      <c r="I57" s="14">
        <v>190</v>
      </c>
      <c r="J57" s="49">
        <f>365-I57</f>
        <v>175</v>
      </c>
      <c r="K57" s="49">
        <v>0</v>
      </c>
      <c r="L57" s="3"/>
      <c r="M57" s="3"/>
      <c r="N57" s="3"/>
      <c r="O57" s="3"/>
      <c r="P57" s="3"/>
      <c r="AM57" s="13"/>
      <c r="AN57" s="13"/>
      <c r="BB57" s="13"/>
      <c r="BP57" s="13" t="s">
        <v>135</v>
      </c>
      <c r="BQ57" s="13" cm="1">
        <f t="array" ref="BQ57:BZ57">AE87:AN87*10000-_xlfn.ANCHORARRAY(AE81)</f>
        <v>0</v>
      </c>
      <c r="BR57">
        <v>-1.7</v>
      </c>
      <c r="BS57">
        <v>0</v>
      </c>
      <c r="BT57">
        <v>0</v>
      </c>
      <c r="BU57">
        <v>0</v>
      </c>
      <c r="BV57">
        <v>0</v>
      </c>
      <c r="BW57">
        <v>-6</v>
      </c>
      <c r="BX57">
        <v>0</v>
      </c>
      <c r="BY57">
        <v>0</v>
      </c>
      <c r="BZ57">
        <v>0</v>
      </c>
    </row>
    <row r="58" spans="1:78" x14ac:dyDescent="0.2">
      <c r="I58" s="13"/>
      <c r="J58" s="13"/>
      <c r="AE58" s="11" t="s">
        <v>92</v>
      </c>
      <c r="BB58" s="13"/>
      <c r="BP58" s="13" t="s">
        <v>135</v>
      </c>
      <c r="BQ58" s="13" cm="1">
        <f t="array" ref="BQ58:BZ58">_xlfn.ANCHORARRAY(AE81)-AE87:AN87</f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>
        <v>6</v>
      </c>
      <c r="BX58">
        <v>0</v>
      </c>
      <c r="BY58">
        <v>0</v>
      </c>
      <c r="BZ58">
        <v>0</v>
      </c>
    </row>
    <row r="59" spans="1:78" x14ac:dyDescent="0.2">
      <c r="A59" s="3" t="s">
        <v>1</v>
      </c>
      <c r="B59" s="3" t="s">
        <v>4</v>
      </c>
      <c r="C59" s="3"/>
      <c r="D59" s="3"/>
      <c r="E59" s="3"/>
      <c r="F59" s="3"/>
      <c r="G59" s="3"/>
      <c r="H59" s="10"/>
      <c r="I59" s="13"/>
      <c r="J59" s="13"/>
      <c r="L59" s="3"/>
      <c r="M59" s="3"/>
      <c r="N59" s="3"/>
      <c r="O59" s="3"/>
      <c r="P59" s="3"/>
      <c r="V59" s="14">
        <v>0.7</v>
      </c>
      <c r="W59" s="14">
        <v>0</v>
      </c>
      <c r="X59" s="14"/>
      <c r="Y59" s="14"/>
      <c r="AE59" s="33" t="e" cm="1">
        <f t="array" ref="AE59">MMULT(AE35:AL41,_xlfn.MUNIT(10)*AE81:AL81)</f>
        <v>#N/A</v>
      </c>
      <c r="AF59" s="34"/>
      <c r="AG59" s="34"/>
      <c r="AH59" s="34"/>
      <c r="AI59" s="34"/>
      <c r="AJ59" s="34"/>
      <c r="AK59" s="34"/>
      <c r="AL59" s="34"/>
    </row>
    <row r="60" spans="1:78" x14ac:dyDescent="0.2">
      <c r="A60" s="3" t="s">
        <v>1</v>
      </c>
      <c r="B60" s="3" t="s">
        <v>5</v>
      </c>
      <c r="C60" s="3"/>
      <c r="D60" s="3"/>
      <c r="E60" s="3"/>
      <c r="F60" s="3"/>
      <c r="G60" s="3"/>
      <c r="H60" s="10"/>
      <c r="I60" t="s">
        <v>111</v>
      </c>
      <c r="L60" s="3"/>
      <c r="M60" s="3"/>
      <c r="N60" s="3"/>
      <c r="O60" s="3"/>
      <c r="P60" s="3"/>
      <c r="V60" s="14">
        <v>0.7</v>
      </c>
      <c r="W60" s="14">
        <v>0</v>
      </c>
      <c r="X60" s="14"/>
      <c r="Y60" s="14"/>
      <c r="AE60" s="34"/>
      <c r="AF60" s="34"/>
      <c r="AG60" s="34"/>
      <c r="AH60" s="34"/>
      <c r="AI60" s="34"/>
      <c r="AJ60" s="34"/>
      <c r="AK60" s="34"/>
      <c r="AL60" s="34"/>
      <c r="BP60" s="13"/>
      <c r="BQ60" s="13"/>
    </row>
    <row r="61" spans="1:78" x14ac:dyDescent="0.2">
      <c r="A61" s="3" t="s">
        <v>1</v>
      </c>
      <c r="B61" s="3" t="s">
        <v>6</v>
      </c>
      <c r="C61" s="3"/>
      <c r="D61" s="3"/>
      <c r="E61" s="3"/>
      <c r="F61" s="3"/>
      <c r="G61" s="3"/>
      <c r="H61" s="10"/>
      <c r="I61" s="12">
        <v>1</v>
      </c>
      <c r="J61" s="12">
        <v>0</v>
      </c>
      <c r="K61" s="12">
        <v>0</v>
      </c>
      <c r="L61" s="3"/>
      <c r="M61" s="3"/>
      <c r="N61" s="3"/>
      <c r="O61" s="3"/>
      <c r="P61" s="3"/>
      <c r="V61" s="14">
        <v>0.7</v>
      </c>
      <c r="W61" s="14">
        <v>0</v>
      </c>
      <c r="X61" s="14"/>
      <c r="Y61" s="14"/>
      <c r="AE61" s="34"/>
      <c r="AF61" s="34"/>
      <c r="AG61" s="34"/>
      <c r="AH61" s="34"/>
      <c r="AI61" s="34"/>
      <c r="AJ61" s="34"/>
      <c r="AK61" s="34"/>
      <c r="AL61" s="34"/>
      <c r="BI61" s="11"/>
      <c r="BP61" s="13"/>
      <c r="BQ61" s="13"/>
    </row>
    <row r="62" spans="1:78" x14ac:dyDescent="0.2">
      <c r="A62" s="3" t="s">
        <v>2</v>
      </c>
      <c r="B62" s="3" t="s">
        <v>4</v>
      </c>
      <c r="C62" s="3"/>
      <c r="D62" s="3"/>
      <c r="E62" s="3"/>
      <c r="F62" s="3"/>
      <c r="G62" s="3"/>
      <c r="H62" s="10"/>
      <c r="I62" s="12">
        <v>1</v>
      </c>
      <c r="J62" s="12">
        <v>0</v>
      </c>
      <c r="K62" s="12">
        <v>0</v>
      </c>
      <c r="L62" s="3"/>
      <c r="M62" s="3"/>
      <c r="N62" s="3"/>
      <c r="O62" s="3"/>
      <c r="P62" s="3"/>
      <c r="V62" s="14">
        <v>0</v>
      </c>
      <c r="W62" s="14">
        <v>1</v>
      </c>
      <c r="X62" s="14"/>
      <c r="Y62" s="14"/>
      <c r="AE62" s="34"/>
      <c r="AF62" s="34"/>
      <c r="AG62" s="34"/>
      <c r="AH62" s="34"/>
      <c r="AI62" s="34"/>
      <c r="AJ62" s="34"/>
      <c r="AK62" s="34"/>
      <c r="AL62" s="34"/>
      <c r="BP62" s="13"/>
      <c r="BQ62" s="13"/>
    </row>
    <row r="63" spans="1:78" x14ac:dyDescent="0.2">
      <c r="A63" s="3" t="s">
        <v>2</v>
      </c>
      <c r="B63" s="3" t="s">
        <v>5</v>
      </c>
      <c r="C63" s="3"/>
      <c r="D63" s="3"/>
      <c r="E63" s="3"/>
      <c r="F63" s="3"/>
      <c r="G63" s="3"/>
      <c r="H63" s="10"/>
      <c r="I63" s="12">
        <v>1</v>
      </c>
      <c r="J63" s="12">
        <v>0</v>
      </c>
      <c r="K63" s="12">
        <v>0</v>
      </c>
      <c r="L63" s="3"/>
      <c r="M63" s="3"/>
      <c r="N63" s="3"/>
      <c r="O63" s="3"/>
      <c r="P63" s="3"/>
      <c r="V63" s="14">
        <v>0</v>
      </c>
      <c r="W63" s="14">
        <v>1</v>
      </c>
      <c r="X63" s="14"/>
      <c r="Y63" s="14"/>
      <c r="AE63" s="34"/>
      <c r="AF63" s="34"/>
      <c r="AG63" s="34"/>
      <c r="AH63" s="34"/>
      <c r="AI63" s="34"/>
      <c r="AJ63" s="34"/>
      <c r="AK63" s="34"/>
      <c r="AL63" s="34"/>
      <c r="BC63" s="13"/>
      <c r="BD63" s="13"/>
      <c r="BE63" s="13"/>
      <c r="BF63" s="13"/>
      <c r="BH63" s="13"/>
      <c r="BI63" s="13"/>
      <c r="BP63" s="13"/>
      <c r="BQ63" s="13"/>
    </row>
    <row r="64" spans="1:78" x14ac:dyDescent="0.2">
      <c r="A64" s="3" t="s">
        <v>2</v>
      </c>
      <c r="B64" s="3" t="s">
        <v>6</v>
      </c>
      <c r="C64" s="3"/>
      <c r="D64" s="3"/>
      <c r="E64" s="3"/>
      <c r="F64" s="3"/>
      <c r="G64" s="3"/>
      <c r="H64" s="10"/>
      <c r="I64" s="12">
        <v>0</v>
      </c>
      <c r="J64" s="12">
        <v>1</v>
      </c>
      <c r="K64" s="12">
        <v>0</v>
      </c>
      <c r="L64" s="3"/>
      <c r="M64" s="3"/>
      <c r="N64" s="3"/>
      <c r="O64" s="3"/>
      <c r="P64" s="3"/>
      <c r="V64" s="14">
        <v>0</v>
      </c>
      <c r="W64" s="14">
        <v>1</v>
      </c>
      <c r="X64" s="14"/>
      <c r="Y64" s="14"/>
      <c r="AE64" s="34"/>
      <c r="AF64" s="34"/>
      <c r="AG64" s="34"/>
      <c r="AH64" s="34"/>
      <c r="AI64" s="34"/>
      <c r="AJ64" s="34"/>
      <c r="AK64" s="34"/>
      <c r="AL64" s="34"/>
      <c r="BC64" s="13"/>
      <c r="BD64" s="13"/>
      <c r="BE64" s="13"/>
      <c r="BF64" s="13"/>
      <c r="BH64" s="13"/>
      <c r="BI64" s="13"/>
      <c r="BP64" s="13"/>
      <c r="BQ64" s="13"/>
    </row>
    <row r="65" spans="1:69" x14ac:dyDescent="0.2">
      <c r="A65" s="3" t="s">
        <v>112</v>
      </c>
      <c r="B65" s="3" t="s">
        <v>113</v>
      </c>
      <c r="C65" s="3"/>
      <c r="D65" s="3"/>
      <c r="E65" s="3"/>
      <c r="F65" s="3"/>
      <c r="G65" s="3"/>
      <c r="H65" s="10"/>
      <c r="I65" s="12">
        <v>0</v>
      </c>
      <c r="J65" s="12">
        <v>1</v>
      </c>
      <c r="K65" s="12">
        <v>0</v>
      </c>
      <c r="L65" s="3"/>
      <c r="M65" s="3"/>
      <c r="N65" s="3"/>
      <c r="O65" s="3"/>
      <c r="P65" s="3"/>
      <c r="V65" s="14">
        <v>0</v>
      </c>
      <c r="W65" s="14">
        <v>1</v>
      </c>
      <c r="X65" s="14"/>
      <c r="Y65" s="14"/>
      <c r="AE65" s="34"/>
      <c r="AF65" s="34"/>
      <c r="AG65" s="34"/>
      <c r="AH65" s="34"/>
      <c r="AI65" s="34"/>
      <c r="AJ65" s="34"/>
      <c r="AK65" s="34"/>
      <c r="AL65" s="34"/>
      <c r="BC65" s="13"/>
      <c r="BD65" s="13"/>
      <c r="BE65" s="13"/>
      <c r="BF65" s="13"/>
      <c r="BH65" s="13"/>
      <c r="BI65" s="13"/>
      <c r="BP65" s="13"/>
      <c r="BQ65" s="13"/>
    </row>
    <row r="66" spans="1:69" x14ac:dyDescent="0.2">
      <c r="D66" s="3"/>
      <c r="E66" s="3"/>
      <c r="F66" s="3"/>
      <c r="G66" s="3"/>
      <c r="H66" s="10"/>
      <c r="I66" s="12">
        <v>0</v>
      </c>
      <c r="J66" s="12">
        <v>1</v>
      </c>
      <c r="K66" s="12">
        <v>0</v>
      </c>
      <c r="L66" s="3"/>
      <c r="M66" s="3"/>
      <c r="N66" s="3"/>
      <c r="O66" s="3"/>
      <c r="P66" s="3"/>
      <c r="Q66" s="11" t="s">
        <v>119</v>
      </c>
      <c r="AE66" t="s">
        <v>84</v>
      </c>
      <c r="BI66" s="13"/>
      <c r="BP66" s="13"/>
      <c r="BQ66" s="13"/>
    </row>
    <row r="67" spans="1:69" x14ac:dyDescent="0.2">
      <c r="A67" s="3" t="s">
        <v>1</v>
      </c>
      <c r="B67" s="3" t="s">
        <v>4</v>
      </c>
      <c r="C67" s="3"/>
      <c r="D67" s="3"/>
      <c r="E67" s="3"/>
      <c r="F67" s="3"/>
      <c r="G67" s="3"/>
      <c r="H67" s="10"/>
      <c r="I67" s="12">
        <v>0</v>
      </c>
      <c r="J67" s="12">
        <v>0</v>
      </c>
      <c r="K67" s="12">
        <v>1</v>
      </c>
      <c r="L67" s="3"/>
      <c r="M67" s="3"/>
      <c r="N67" s="3"/>
      <c r="O67" s="3"/>
      <c r="P67" s="3"/>
      <c r="V67" s="51" cm="1">
        <f t="array" ref="V67:W73">V59:W65*V81:W81</f>
        <v>0</v>
      </c>
      <c r="W67" s="34">
        <v>0</v>
      </c>
      <c r="X67" s="34"/>
      <c r="Y67" s="34"/>
      <c r="AE67" s="40" cm="1">
        <f t="array" ref="AE67:AN73">MMULT(Q43:AC49,AE17:AN29)</f>
        <v>0.9</v>
      </c>
      <c r="AF67" s="24">
        <v>8.9293896000000004</v>
      </c>
      <c r="AG67" s="24">
        <v>0</v>
      </c>
      <c r="AH67" s="24">
        <v>5.9858025000000001</v>
      </c>
      <c r="AI67" s="24">
        <v>0</v>
      </c>
      <c r="AJ67" s="24">
        <v>0</v>
      </c>
      <c r="AK67" s="24">
        <v>0.5</v>
      </c>
      <c r="AL67" s="24">
        <v>0.11421784</v>
      </c>
      <c r="AM67" s="24">
        <v>5.3333332999999996</v>
      </c>
      <c r="AN67" s="25">
        <v>1.0141975000000001</v>
      </c>
      <c r="BJ67" s="13"/>
      <c r="BK67" s="13"/>
      <c r="BL67" s="13"/>
      <c r="BM67" s="13"/>
      <c r="BN67" s="13"/>
      <c r="BO67" s="13"/>
      <c r="BP67" s="13"/>
      <c r="BQ67" s="13"/>
    </row>
    <row r="68" spans="1:69" x14ac:dyDescent="0.2">
      <c r="A68" s="3" t="s">
        <v>1</v>
      </c>
      <c r="B68" s="3" t="s">
        <v>5</v>
      </c>
      <c r="C68" s="3"/>
      <c r="D68" s="3"/>
      <c r="E68" s="3"/>
      <c r="F68" s="3"/>
      <c r="G68" s="3"/>
      <c r="H68" s="10"/>
      <c r="I68" s="3"/>
      <c r="J68" s="3"/>
      <c r="K68" s="3"/>
      <c r="L68" s="3"/>
      <c r="M68" s="3"/>
      <c r="N68" s="3"/>
      <c r="O68" s="3"/>
      <c r="P68" s="3"/>
      <c r="V68" s="34">
        <v>0</v>
      </c>
      <c r="W68" s="34">
        <v>0</v>
      </c>
      <c r="X68" s="34"/>
      <c r="Y68" s="34"/>
      <c r="AE68" s="26">
        <v>1.8</v>
      </c>
      <c r="AF68">
        <v>7.4777778000000001</v>
      </c>
      <c r="AG68">
        <v>0</v>
      </c>
      <c r="AH68">
        <v>4.5999999999999996</v>
      </c>
      <c r="AI68">
        <v>0</v>
      </c>
      <c r="AJ68">
        <v>0</v>
      </c>
      <c r="AK68">
        <v>1</v>
      </c>
      <c r="AL68">
        <v>0.22843567000000001</v>
      </c>
      <c r="AM68">
        <v>0</v>
      </c>
      <c r="AN68" s="27">
        <v>0</v>
      </c>
      <c r="BJ68" s="13"/>
      <c r="BK68" s="13"/>
      <c r="BL68" s="13"/>
      <c r="BM68" s="13"/>
      <c r="BN68" s="13"/>
      <c r="BO68" s="13"/>
      <c r="BP68" s="13"/>
      <c r="BQ68" s="13"/>
    </row>
    <row r="69" spans="1:69" x14ac:dyDescent="0.2">
      <c r="A69" s="3" t="s">
        <v>1</v>
      </c>
      <c r="B69" s="3" t="s">
        <v>6</v>
      </c>
      <c r="C69" s="3"/>
      <c r="D69" s="3"/>
      <c r="E69" s="3"/>
      <c r="F69" s="3"/>
      <c r="G69" s="3"/>
      <c r="H69" s="10"/>
      <c r="I69" s="3"/>
      <c r="J69" s="3"/>
      <c r="K69" s="3"/>
      <c r="L69" s="3"/>
      <c r="M69" s="3"/>
      <c r="N69" s="3"/>
      <c r="O69" s="3"/>
      <c r="P69" s="3"/>
      <c r="V69" s="34">
        <v>0</v>
      </c>
      <c r="W69" s="34">
        <v>0</v>
      </c>
      <c r="X69" s="34"/>
      <c r="Y69" s="34"/>
      <c r="AE69" s="26">
        <v>0.9</v>
      </c>
      <c r="AF69">
        <v>12.4</v>
      </c>
      <c r="AG69">
        <v>0</v>
      </c>
      <c r="AH69">
        <v>6</v>
      </c>
      <c r="AI69">
        <v>0</v>
      </c>
      <c r="AJ69">
        <v>0</v>
      </c>
      <c r="AK69">
        <v>2</v>
      </c>
      <c r="AL69">
        <v>0.45687135000000001</v>
      </c>
      <c r="AM69">
        <v>1.8666666999999999</v>
      </c>
      <c r="AN69" s="27">
        <v>2</v>
      </c>
      <c r="BJ69" s="13"/>
      <c r="BK69" s="13"/>
      <c r="BL69" s="13"/>
      <c r="BM69" s="13"/>
      <c r="BN69" s="13"/>
      <c r="BO69" s="13"/>
      <c r="BP69" s="13"/>
      <c r="BQ69" s="13"/>
    </row>
    <row r="70" spans="1:69" x14ac:dyDescent="0.2">
      <c r="A70" s="3" t="s">
        <v>2</v>
      </c>
      <c r="B70" s="3" t="s">
        <v>4</v>
      </c>
      <c r="C70" s="3"/>
      <c r="D70" s="3"/>
      <c r="E70" s="3"/>
      <c r="F70" s="3"/>
      <c r="G70" s="3"/>
      <c r="H70" s="10"/>
      <c r="I70" s="3"/>
      <c r="J70" s="3"/>
      <c r="K70" s="3"/>
      <c r="L70" s="3"/>
      <c r="M70" s="3"/>
      <c r="N70" s="3"/>
      <c r="O70" s="3"/>
      <c r="P70" s="3"/>
      <c r="V70" s="34">
        <v>0</v>
      </c>
      <c r="W70" s="34">
        <v>0</v>
      </c>
      <c r="X70" s="34"/>
      <c r="Y70" s="34"/>
      <c r="AE70" s="26">
        <v>1.8</v>
      </c>
      <c r="AF70">
        <v>11.9</v>
      </c>
      <c r="AG70">
        <v>0</v>
      </c>
      <c r="AH70">
        <v>1</v>
      </c>
      <c r="AI70">
        <v>0</v>
      </c>
      <c r="AJ70">
        <v>0</v>
      </c>
      <c r="AK70">
        <v>0.5</v>
      </c>
      <c r="AL70">
        <v>0.11421784</v>
      </c>
      <c r="AM70">
        <v>0</v>
      </c>
      <c r="AN70" s="27">
        <v>0</v>
      </c>
      <c r="BJ70" s="13"/>
      <c r="BK70" s="13"/>
      <c r="BL70" s="13"/>
      <c r="BM70" s="13"/>
      <c r="BN70" s="13"/>
      <c r="BO70" s="13"/>
      <c r="BP70" s="13"/>
      <c r="BQ70" s="13"/>
    </row>
    <row r="71" spans="1:69" x14ac:dyDescent="0.2">
      <c r="A71" s="3" t="s">
        <v>2</v>
      </c>
      <c r="B71" s="3" t="s">
        <v>5</v>
      </c>
      <c r="C71" s="3"/>
      <c r="D71" s="3"/>
      <c r="E71" s="3"/>
      <c r="F71" s="3"/>
      <c r="G71" s="3"/>
      <c r="H71" s="10"/>
      <c r="I71" s="3"/>
      <c r="J71" s="3"/>
      <c r="K71" s="3"/>
      <c r="L71" s="3"/>
      <c r="M71" s="3"/>
      <c r="N71" s="3"/>
      <c r="O71" s="3"/>
      <c r="P71" s="3"/>
      <c r="V71" s="34">
        <v>0</v>
      </c>
      <c r="W71" s="34">
        <v>0</v>
      </c>
      <c r="X71" s="34"/>
      <c r="Y71" s="34"/>
      <c r="AE71" s="26">
        <v>2.7</v>
      </c>
      <c r="AF71">
        <v>5.5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0.22843567000000001</v>
      </c>
      <c r="AM71">
        <v>0</v>
      </c>
      <c r="AN71" s="27">
        <v>0</v>
      </c>
    </row>
    <row r="72" spans="1:69" x14ac:dyDescent="0.2">
      <c r="A72" s="3" t="s">
        <v>2</v>
      </c>
      <c r="B72" s="3" t="s">
        <v>6</v>
      </c>
      <c r="C72" s="3"/>
      <c r="D72" s="3"/>
      <c r="E72" s="3"/>
      <c r="F72" s="3"/>
      <c r="G72" s="3"/>
      <c r="H72" s="10"/>
      <c r="I72" s="3"/>
      <c r="J72" s="3"/>
      <c r="K72" s="3"/>
      <c r="L72" s="3"/>
      <c r="M72" s="3"/>
      <c r="N72" s="3"/>
      <c r="O72" s="3"/>
      <c r="P72" s="3"/>
      <c r="V72" s="34">
        <v>0</v>
      </c>
      <c r="W72" s="34">
        <v>0</v>
      </c>
      <c r="X72" s="34"/>
      <c r="Y72" s="34"/>
      <c r="AE72" s="28">
        <v>1.8</v>
      </c>
      <c r="AF72" s="7">
        <v>12.1</v>
      </c>
      <c r="AG72" s="7">
        <v>0</v>
      </c>
      <c r="AH72" s="7">
        <v>2</v>
      </c>
      <c r="AI72" s="7">
        <v>0</v>
      </c>
      <c r="AJ72" s="7">
        <v>0</v>
      </c>
      <c r="AK72" s="7">
        <v>2</v>
      </c>
      <c r="AL72" s="7">
        <v>0.45687135000000001</v>
      </c>
      <c r="AM72" s="7">
        <v>0</v>
      </c>
      <c r="AN72" s="29">
        <v>0</v>
      </c>
    </row>
    <row r="73" spans="1:69" x14ac:dyDescent="0.2">
      <c r="A73" s="3" t="s">
        <v>112</v>
      </c>
      <c r="B73" s="3" t="s">
        <v>113</v>
      </c>
      <c r="C73" s="3"/>
      <c r="D73" s="3"/>
      <c r="E73" s="3"/>
      <c r="F73" s="3"/>
      <c r="G73" s="3"/>
      <c r="H73" s="10"/>
      <c r="I73" s="3"/>
      <c r="J73" s="3"/>
      <c r="K73" s="3"/>
      <c r="L73" s="3"/>
      <c r="M73" s="3"/>
      <c r="N73" s="3"/>
      <c r="O73" s="3"/>
      <c r="P73" s="3"/>
      <c r="V73">
        <v>0</v>
      </c>
      <c r="W73">
        <v>0</v>
      </c>
      <c r="AE73" s="28">
        <v>0</v>
      </c>
      <c r="AF73" s="7">
        <v>12.4</v>
      </c>
      <c r="AG73" s="7">
        <v>0</v>
      </c>
      <c r="AH73" s="7">
        <v>2</v>
      </c>
      <c r="AI73" s="7">
        <v>0</v>
      </c>
      <c r="AJ73" s="7">
        <v>0</v>
      </c>
      <c r="AK73" s="7">
        <v>2</v>
      </c>
      <c r="AL73" s="7">
        <v>0.45687135000000001</v>
      </c>
      <c r="AM73" s="7">
        <v>0</v>
      </c>
      <c r="AN73" s="29">
        <v>0</v>
      </c>
    </row>
    <row r="74" spans="1:69" x14ac:dyDescent="0.2">
      <c r="A74" s="3"/>
      <c r="B74" s="3"/>
      <c r="C74" s="3"/>
      <c r="D74" s="3"/>
      <c r="E74" s="3"/>
      <c r="F74" s="3"/>
      <c r="G74" s="3"/>
      <c r="H74" s="10" t="s">
        <v>130</v>
      </c>
      <c r="I74" s="3"/>
      <c r="J74" s="3" t="s">
        <v>129</v>
      </c>
      <c r="K74" s="3"/>
      <c r="L74" s="3"/>
      <c r="M74" s="3"/>
      <c r="N74" s="3"/>
      <c r="O74" s="3"/>
      <c r="P74" s="3"/>
      <c r="AE74" t="s">
        <v>126</v>
      </c>
    </row>
    <row r="75" spans="1:69" x14ac:dyDescent="0.2">
      <c r="A75" s="3"/>
      <c r="B75" s="3"/>
      <c r="C75" s="3"/>
      <c r="D75" s="3"/>
      <c r="E75" s="3"/>
      <c r="F75" s="3"/>
      <c r="G75" s="3"/>
      <c r="H75" s="57">
        <v>0</v>
      </c>
      <c r="I75" s="3"/>
      <c r="J75" s="3">
        <f>1/(1+$J$14)^H75</f>
        <v>1</v>
      </c>
      <c r="K75" s="3"/>
      <c r="L75" s="3"/>
      <c r="M75" s="3"/>
      <c r="N75" s="3"/>
      <c r="O75" s="3"/>
      <c r="P75" s="3"/>
      <c r="AE75" s="16">
        <v>1</v>
      </c>
      <c r="AF75" s="16">
        <v>0.5</v>
      </c>
      <c r="AG75" s="16">
        <v>5</v>
      </c>
      <c r="AH75" s="16">
        <v>4</v>
      </c>
      <c r="AI75" s="16">
        <v>5</v>
      </c>
      <c r="AJ75" s="16">
        <v>3</v>
      </c>
      <c r="AK75" s="16">
        <v>3</v>
      </c>
      <c r="AL75" s="16">
        <v>0</v>
      </c>
      <c r="AM75" s="16">
        <v>3</v>
      </c>
      <c r="AN75" s="16">
        <v>5</v>
      </c>
    </row>
    <row r="76" spans="1:69" x14ac:dyDescent="0.2">
      <c r="A76" s="3"/>
      <c r="B76" s="3"/>
      <c r="C76" s="3"/>
      <c r="D76" s="3"/>
      <c r="E76" s="3"/>
      <c r="F76" s="3"/>
      <c r="G76" s="3"/>
      <c r="H76" s="57">
        <v>1</v>
      </c>
      <c r="I76" s="3"/>
      <c r="J76" s="3">
        <f>1/(1+$J$14)^H76</f>
        <v>0.95923261390887293</v>
      </c>
      <c r="K76" s="3"/>
      <c r="L76" s="3"/>
      <c r="M76" s="3"/>
      <c r="N76" s="3"/>
      <c r="O76" s="3"/>
      <c r="P76" s="3"/>
      <c r="AE76" t="s">
        <v>127</v>
      </c>
    </row>
    <row r="77" spans="1:69" x14ac:dyDescent="0.2">
      <c r="A77" s="3"/>
      <c r="B77" s="3"/>
      <c r="C77" s="3"/>
      <c r="D77" s="3"/>
      <c r="E77" s="3"/>
      <c r="F77" s="3"/>
      <c r="G77" s="3"/>
      <c r="H77" s="57">
        <v>2</v>
      </c>
      <c r="I77" s="3"/>
      <c r="J77" s="3">
        <f t="shared" ref="J77:J84" si="0">1/(1+$J$14)^H77</f>
        <v>0.92012720758644884</v>
      </c>
      <c r="K77" s="3"/>
      <c r="L77" s="3"/>
      <c r="M77" s="3"/>
      <c r="N77" s="3"/>
      <c r="O77" s="3"/>
      <c r="P77" s="3"/>
      <c r="AE77" s="22">
        <v>0</v>
      </c>
      <c r="AF77" s="22">
        <v>3.4</v>
      </c>
      <c r="AG77" s="22">
        <v>0</v>
      </c>
      <c r="AH77" s="22">
        <v>0</v>
      </c>
      <c r="AI77" s="22">
        <v>0</v>
      </c>
      <c r="AJ77" s="22">
        <v>0</v>
      </c>
      <c r="AK77" s="22">
        <v>2</v>
      </c>
      <c r="AL77" s="22">
        <v>0</v>
      </c>
      <c r="AM77" s="22">
        <v>0</v>
      </c>
      <c r="AN77" s="22">
        <v>0</v>
      </c>
    </row>
    <row r="78" spans="1:69" x14ac:dyDescent="0.2">
      <c r="D78" s="3"/>
      <c r="E78" s="3"/>
      <c r="F78" s="3"/>
      <c r="G78" s="3"/>
      <c r="H78" s="57">
        <v>3</v>
      </c>
      <c r="I78" s="3"/>
      <c r="J78" s="3">
        <f t="shared" si="0"/>
        <v>0.88261602646182147</v>
      </c>
      <c r="K78" s="3"/>
      <c r="L78" s="3"/>
      <c r="M78" s="3"/>
      <c r="N78" s="3"/>
      <c r="O78" s="3"/>
      <c r="P78" s="3"/>
      <c r="AE78" s="11" t="s">
        <v>86</v>
      </c>
    </row>
    <row r="79" spans="1:69" x14ac:dyDescent="0.2">
      <c r="A79" s="3"/>
      <c r="B79" s="3"/>
      <c r="C79" s="3"/>
      <c r="D79" s="3"/>
      <c r="E79" s="3"/>
      <c r="F79" s="3"/>
      <c r="G79" s="3"/>
      <c r="H79" s="57">
        <v>4</v>
      </c>
      <c r="I79" s="3"/>
      <c r="J79" s="3">
        <f t="shared" si="0"/>
        <v>0.84663407814083602</v>
      </c>
      <c r="K79" s="3"/>
      <c r="L79" s="3"/>
      <c r="M79" s="3"/>
      <c r="N79" s="3"/>
      <c r="O79" s="3"/>
      <c r="P79" s="3"/>
      <c r="AE79" s="34" cm="1">
        <f t="array" ref="AE79:AN79">AE77:AN77*AE75:AN75</f>
        <v>0</v>
      </c>
      <c r="AF79" s="34">
        <v>1.7</v>
      </c>
      <c r="AG79" s="34">
        <v>0</v>
      </c>
      <c r="AH79" s="34">
        <v>0</v>
      </c>
      <c r="AI79" s="34">
        <v>0</v>
      </c>
      <c r="AJ79" s="34">
        <v>0</v>
      </c>
      <c r="AK79" s="34">
        <v>6</v>
      </c>
      <c r="AL79" s="34">
        <v>0</v>
      </c>
      <c r="AM79" s="34">
        <v>0</v>
      </c>
      <c r="AN79" s="34">
        <v>0</v>
      </c>
    </row>
    <row r="80" spans="1:69" x14ac:dyDescent="0.2">
      <c r="A80" s="3"/>
      <c r="B80" s="3"/>
      <c r="C80" s="3"/>
      <c r="D80" s="3"/>
      <c r="E80" s="3"/>
      <c r="F80" s="3"/>
      <c r="G80" s="3"/>
      <c r="H80" s="57">
        <v>5</v>
      </c>
      <c r="I80" s="3"/>
      <c r="J80" s="3">
        <f t="shared" si="0"/>
        <v>0.81211901979936307</v>
      </c>
      <c r="K80" s="3"/>
      <c r="L80" s="3"/>
      <c r="M80" s="3"/>
      <c r="N80" s="3"/>
      <c r="O80" s="3"/>
      <c r="P80" s="3"/>
      <c r="Q80" s="11" t="s">
        <v>121</v>
      </c>
      <c r="AE80" s="11" t="s">
        <v>66</v>
      </c>
    </row>
    <row r="81" spans="1:40" x14ac:dyDescent="0.2">
      <c r="A81" s="3"/>
      <c r="B81" s="3"/>
      <c r="C81" s="3"/>
      <c r="D81" s="3"/>
      <c r="E81" s="3"/>
      <c r="F81" s="3"/>
      <c r="G81" s="3"/>
      <c r="H81" s="57">
        <v>6</v>
      </c>
      <c r="I81" s="3"/>
      <c r="J81" s="3">
        <f t="shared" si="0"/>
        <v>0.7790110501672548</v>
      </c>
      <c r="K81" s="3"/>
      <c r="L81" s="3"/>
      <c r="M81" s="3"/>
      <c r="N81" s="3"/>
      <c r="O81" s="3"/>
      <c r="P81" s="3"/>
      <c r="Q81" s="34" cm="1">
        <f t="array" ref="Q81:AC81">MMULT(_xlfn.ANCHORARRAY(AE81),TRANSPOSE(AE17:AN29))</f>
        <v>0</v>
      </c>
      <c r="R81" s="34">
        <v>1.7</v>
      </c>
      <c r="S81" s="34">
        <v>1.7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6</v>
      </c>
      <c r="AC81" s="34">
        <v>0</v>
      </c>
      <c r="AE81" s="35" cm="1">
        <f t="array" ref="AE81:AN81">(_xlfn.ANCHORARRAY(AE79)+AE33:AN33)</f>
        <v>0</v>
      </c>
      <c r="AF81" s="35">
        <v>1.7</v>
      </c>
      <c r="AG81" s="35">
        <v>0</v>
      </c>
      <c r="AH81" s="35">
        <v>0</v>
      </c>
      <c r="AI81" s="35">
        <v>0</v>
      </c>
      <c r="AJ81" s="35">
        <v>0</v>
      </c>
      <c r="AK81" s="35">
        <v>6</v>
      </c>
      <c r="AL81" s="41">
        <v>0</v>
      </c>
      <c r="AM81" s="35">
        <v>0</v>
      </c>
      <c r="AN81" s="35">
        <v>0</v>
      </c>
    </row>
    <row r="82" spans="1:40" x14ac:dyDescent="0.2">
      <c r="A82" s="3"/>
      <c r="B82" s="3"/>
      <c r="C82" s="3"/>
      <c r="D82" s="3"/>
      <c r="E82" s="3"/>
      <c r="F82" s="3"/>
      <c r="G82" s="3"/>
      <c r="H82" s="57">
        <v>7</v>
      </c>
      <c r="I82" s="3"/>
      <c r="J82" s="3">
        <f t="shared" si="0"/>
        <v>0.74725280591583187</v>
      </c>
      <c r="K82" s="3"/>
      <c r="L82" s="3"/>
      <c r="M82" s="3"/>
      <c r="N82" s="3"/>
      <c r="O82" s="3"/>
      <c r="P82" s="3"/>
      <c r="AE82" t="s">
        <v>131</v>
      </c>
    </row>
    <row r="83" spans="1:40" x14ac:dyDescent="0.2">
      <c r="A83" s="3"/>
      <c r="B83" s="3"/>
      <c r="C83" s="3"/>
      <c r="D83" s="3"/>
      <c r="E83" s="3"/>
      <c r="F83" s="3"/>
      <c r="G83" s="3"/>
      <c r="H83" s="57">
        <v>8</v>
      </c>
      <c r="I83" s="3"/>
      <c r="J83" s="3">
        <f t="shared" si="0"/>
        <v>0.71678926226938311</v>
      </c>
      <c r="K83" s="3"/>
      <c r="L83" s="3"/>
      <c r="M83" s="3"/>
      <c r="N83" s="3"/>
      <c r="O83" s="3"/>
      <c r="P83" s="3"/>
      <c r="AE83" s="58">
        <v>25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</row>
    <row r="84" spans="1:40" x14ac:dyDescent="0.2">
      <c r="A84" s="3"/>
      <c r="B84" s="3"/>
      <c r="C84" s="3"/>
      <c r="D84" s="3"/>
      <c r="E84" s="3"/>
      <c r="F84" s="3"/>
      <c r="G84" s="3"/>
      <c r="H84" s="57">
        <v>9</v>
      </c>
      <c r="I84" s="3"/>
      <c r="J84" s="3">
        <f t="shared" si="0"/>
        <v>0.68756763766847306</v>
      </c>
      <c r="K84" s="3"/>
      <c r="L84" s="3"/>
      <c r="M84" s="3"/>
      <c r="N84" s="3"/>
      <c r="O84" s="3"/>
      <c r="P84" s="3"/>
      <c r="AE84" t="s">
        <v>132</v>
      </c>
    </row>
    <row r="85" spans="1:40" x14ac:dyDescent="0.2">
      <c r="AE85" s="58">
        <v>200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170</v>
      </c>
      <c r="AM85" s="58">
        <v>0</v>
      </c>
      <c r="AN85" s="58">
        <v>0</v>
      </c>
    </row>
    <row r="86" spans="1:40" x14ac:dyDescent="0.2">
      <c r="AE86" t="s">
        <v>133</v>
      </c>
    </row>
    <row r="87" spans="1:40" x14ac:dyDescent="0.2">
      <c r="AE87" s="59">
        <v>0</v>
      </c>
      <c r="AF87" s="59">
        <v>0</v>
      </c>
      <c r="AG87" s="59">
        <v>0</v>
      </c>
      <c r="AH87" s="59">
        <v>0</v>
      </c>
      <c r="AI87" s="59">
        <v>0</v>
      </c>
      <c r="AJ87" s="59">
        <v>0</v>
      </c>
      <c r="AK87" s="59">
        <v>0</v>
      </c>
      <c r="AL87" s="59">
        <v>0</v>
      </c>
      <c r="AM87" s="59">
        <v>0</v>
      </c>
      <c r="AN87" s="59">
        <v>0</v>
      </c>
    </row>
    <row r="89" spans="1:40" x14ac:dyDescent="0.2">
      <c r="AE89" t="s">
        <v>136</v>
      </c>
    </row>
    <row r="90" spans="1:40" x14ac:dyDescent="0.2">
      <c r="AE90" s="34" cm="1">
        <f t="array" ref="AE90:AN90">_xlfn.ANCHORARRAY(AE81)*AE83:AN83+AE85:AN85*AE87:AN87</f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Siracusa</vt:lpstr>
      <vt:lpstr>Siracusa (2)</vt:lpstr>
      <vt:lpstr>No_heaters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2024-10-11T14:37:41Z</dcterms:modified>
</cp:coreProperties>
</file>