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_repos\pyesm\default\2_multi_year\"/>
    </mc:Choice>
  </mc:AlternateContent>
  <xr:revisionPtr revIDLastSave="0" documentId="13_ncr:1_{11507919-1833-468B-BBD3-D3ACCE3AD794}" xr6:coauthVersionLast="47" xr6:coauthVersionMax="47" xr10:uidLastSave="{00000000-0000-0000-0000-000000000000}"/>
  <bookViews>
    <workbookView xWindow="-38490" yWindow="0" windowWidth="19380" windowHeight="20970" xr2:uid="{06EFE0C8-4E47-4609-AC19-51B7AEF26777}"/>
  </bookViews>
  <sheets>
    <sheet name="multi-year" sheetId="4" r:id="rId1"/>
    <sheet name="variable_no_set" sheetId="5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0" hidden="1">1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'multi-year'!$I$14:$J$18,'multi-year'!$T$10:$X$11,'multi-year'!$K$33:$L$37</definedName>
    <definedName name="solver_adj" localSheetId="1" hidden="1">variable_no_set!$E$9:$E$13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'multi-year'!$Z$8:$AD$8</definedName>
    <definedName name="solver_lhs1" localSheetId="1" hidden="1">variable_no_set!$M$6:$Q$6</definedName>
    <definedName name="solver_lhs2" localSheetId="0" hidden="1">'multi-year'!$Z$10:$AD$11</definedName>
    <definedName name="solver_lhs3" localSheetId="0" hidden="1">'multi-year'!$L$56:$L$60</definedName>
    <definedName name="solver_lhs4" localSheetId="0" hidden="1">'multi-year'!$K$63:$K$67</definedName>
    <definedName name="solver_lhs5" localSheetId="0" hidden="1">'multi-year'!$K$70:$K$74</definedName>
    <definedName name="solver_neg" localSheetId="0" hidden="1">1</definedName>
    <definedName name="solver_neg" localSheetId="1" hidden="1">1</definedName>
    <definedName name="solver_num" localSheetId="0" hidden="1">5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'multi-year'!$T$15</definedName>
    <definedName name="solver_opt" localSheetId="1" hidden="1">variable_no_set!$G$16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3" localSheetId="0" hidden="1">2</definedName>
    <definedName name="solver_rel4" localSheetId="0" hidden="1">3</definedName>
    <definedName name="solver_rel5" localSheetId="0" hidden="1">1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0" hidden="1">0</definedName>
    <definedName name="solver_sho" localSheetId="1" hidden="1">0</definedName>
    <definedName name="solver_tim" localSheetId="0" hidden="1">2147483647</definedName>
    <definedName name="solver_tim" localSheetId="1" hidden="1">2147483647</definedName>
    <definedName name="solver_tol" localSheetId="0" hidden="1">0.05</definedName>
    <definedName name="solver_tol" localSheetId="1" hidden="1">0.05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5" l="1" a="1"/>
  <c r="P6" i="5" s="1"/>
  <c r="K25" i="4"/>
  <c r="K24" i="4"/>
  <c r="L23" i="4"/>
  <c r="K27" i="4" a="1"/>
  <c r="L27" i="4" s="1"/>
  <c r="K49" i="4" a="1"/>
  <c r="K53" i="4" s="1"/>
  <c r="K42" i="4" a="1"/>
  <c r="K42" i="4" s="1"/>
  <c r="Z10" i="4" a="1"/>
  <c r="AA11" i="4" s="1"/>
  <c r="T8" i="4" a="1"/>
  <c r="W8" i="4" s="1"/>
  <c r="N6" i="5" l="1"/>
  <c r="Q6" i="5"/>
  <c r="M6" i="5"/>
  <c r="O6" i="5"/>
  <c r="K30" i="4"/>
  <c r="L31" i="4"/>
  <c r="K29" i="4"/>
  <c r="L28" i="4"/>
  <c r="K31" i="4"/>
  <c r="K27" i="4"/>
  <c r="L30" i="4"/>
  <c r="L29" i="4"/>
  <c r="K28" i="4"/>
  <c r="K49" i="4"/>
  <c r="L53" i="4"/>
  <c r="L52" i="4"/>
  <c r="K52" i="4"/>
  <c r="L51" i="4"/>
  <c r="K51" i="4"/>
  <c r="L50" i="4"/>
  <c r="K50" i="4"/>
  <c r="L49" i="4"/>
  <c r="L46" i="4"/>
  <c r="L45" i="4"/>
  <c r="K45" i="4"/>
  <c r="L44" i="4"/>
  <c r="K44" i="4"/>
  <c r="L43" i="4"/>
  <c r="K43" i="4"/>
  <c r="L42" i="4"/>
  <c r="K46" i="4"/>
  <c r="AD11" i="4"/>
  <c r="Z11" i="4"/>
  <c r="AC10" i="4"/>
  <c r="AC11" i="4"/>
  <c r="AD10" i="4"/>
  <c r="AB11" i="4"/>
  <c r="AB10" i="4"/>
  <c r="AA10" i="4"/>
  <c r="Z10" i="4"/>
  <c r="X8" i="4"/>
  <c r="V8" i="4"/>
  <c r="U8" i="4"/>
  <c r="T8" i="4"/>
  <c r="L56" i="4" l="1" a="1"/>
  <c r="L58" i="4" s="1"/>
  <c r="K70" i="4" a="1"/>
  <c r="K63" i="4" a="1"/>
  <c r="T15" i="4" a="1"/>
  <c r="T15" i="4" s="1"/>
  <c r="L56" i="4" l="1"/>
  <c r="L57" i="4"/>
  <c r="L60" i="4"/>
  <c r="L59" i="4"/>
  <c r="K64" i="4"/>
  <c r="K67" i="4"/>
  <c r="K66" i="4"/>
  <c r="K63" i="4"/>
  <c r="K65" i="4"/>
  <c r="K70" i="4"/>
  <c r="K72" i="4"/>
  <c r="K74" i="4"/>
  <c r="K73" i="4"/>
  <c r="K71" i="4"/>
  <c r="O8" i="4" l="1"/>
  <c r="P8" i="4" s="1"/>
  <c r="Q8" i="4" s="1"/>
  <c r="R8" i="4" s="1"/>
  <c r="Z8" i="4" l="1" a="1"/>
  <c r="Z8" i="4" s="1"/>
  <c r="AA8" i="4" l="1"/>
  <c r="AC8" i="4"/>
  <c r="AB8" i="4"/>
  <c r="AD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<sst xmlns="http://schemas.openxmlformats.org/spreadsheetml/2006/main" count="161" uniqueCount="77">
  <si>
    <t>techs</t>
  </si>
  <si>
    <t>flows</t>
  </si>
  <si>
    <t>f.1</t>
  </si>
  <si>
    <t>t.1</t>
  </si>
  <si>
    <t>name</t>
  </si>
  <si>
    <t>unit</t>
  </si>
  <si>
    <t>t.2</t>
  </si>
  <si>
    <t>s.1</t>
  </si>
  <si>
    <t>stock</t>
  </si>
  <si>
    <t>gas power plant</t>
  </si>
  <si>
    <t>photovoltaic plant</t>
  </si>
  <si>
    <t>f.1-2</t>
  </si>
  <si>
    <t>f.2</t>
  </si>
  <si>
    <t>electricity</t>
  </si>
  <si>
    <t>t.3</t>
  </si>
  <si>
    <t>final demand</t>
  </si>
  <si>
    <t>operational cost</t>
  </si>
  <si>
    <t>investment cost</t>
  </si>
  <si>
    <t>time</t>
  </si>
  <si>
    <t>y.1</t>
  </si>
  <si>
    <t>y.2</t>
  </si>
  <si>
    <t>y.3</t>
  </si>
  <si>
    <t>y.4</t>
  </si>
  <si>
    <t>y.5</t>
  </si>
  <si>
    <t>MWh</t>
  </si>
  <si>
    <t>€/kW</t>
  </si>
  <si>
    <t>€/MWh</t>
  </si>
  <si>
    <t>capacity, operative</t>
  </si>
  <si>
    <t>capacity, new</t>
  </si>
  <si>
    <t>capacity, opearative, initial</t>
  </si>
  <si>
    <t>tech</t>
  </si>
  <si>
    <t>flow</t>
  </si>
  <si>
    <t>costs</t>
  </si>
  <si>
    <t>c.1</t>
  </si>
  <si>
    <t>c.2</t>
  </si>
  <si>
    <t>specs</t>
  </si>
  <si>
    <t>s.2</t>
  </si>
  <si>
    <t>availability, equality</t>
  </si>
  <si>
    <t>availability, max</t>
  </si>
  <si>
    <t>s.3</t>
  </si>
  <si>
    <t>availability, min</t>
  </si>
  <si>
    <t>u</t>
  </si>
  <si>
    <t>Y</t>
  </si>
  <si>
    <t>ts</t>
  </si>
  <si>
    <t>cap_n</t>
  </si>
  <si>
    <t>cap_oi</t>
  </si>
  <si>
    <t>kW</t>
  </si>
  <si>
    <t>X</t>
  </si>
  <si>
    <t>obj</t>
  </si>
  <si>
    <t>Min</t>
  </si>
  <si>
    <t>c_op</t>
  </si>
  <si>
    <t>c_inv</t>
  </si>
  <si>
    <t>ts_eq</t>
  </si>
  <si>
    <t>ts_bd</t>
  </si>
  <si>
    <t>Q</t>
  </si>
  <si>
    <t>electricity, gas</t>
  </si>
  <si>
    <t>electricity, pv</t>
  </si>
  <si>
    <t>d</t>
  </si>
  <si>
    <t>X - d*Q == 0</t>
  </si>
  <si>
    <t>Q_agg == I*Q</t>
  </si>
  <si>
    <t>Q_agg - u*X - Y == 0</t>
  </si>
  <si>
    <t>T (constant)</t>
  </si>
  <si>
    <t>I (constant)</t>
  </si>
  <si>
    <t>C_op == X' * diag(c_op)</t>
  </si>
  <si>
    <t>C_inv == c_inv * cap_n</t>
  </si>
  <si>
    <t>objective</t>
  </si>
  <si>
    <t>Min(sum(C_op + C_inv))</t>
  </si>
  <si>
    <t>cap_o == cap_oi + T*cap_n</t>
  </si>
  <si>
    <t>h/y</t>
  </si>
  <si>
    <t>cap_o*diag(ts_eq) - X_eq == 0</t>
  </si>
  <si>
    <t>cap_o * diag(ts_min) - X_maxmin &lt;= 0</t>
  </si>
  <si>
    <t>cap_o*diag(ts_max) - X_maxmin &gt;= 0</t>
  </si>
  <si>
    <t>flow1</t>
  </si>
  <si>
    <t>s.t.</t>
  </si>
  <si>
    <t>u*X' - Y == 0</t>
  </si>
  <si>
    <t>tech1</t>
  </si>
  <si>
    <t>tech2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</si>
</sst>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textRotation="90" wrapText="1"/>
    </xf>
    <xf numFmtId="0" fontId="0" fillId="0" borderId="0" xfId="0" applyAlignment="1">
      <alignment horizontal="right"/>
    </xf>
    <xf numFmtId="164" fontId="0" fillId="2" borderId="0" xfId="0" applyNumberFormat="1" applyFill="1"/>
    <xf numFmtId="0" fontId="0" fillId="0" borderId="0" xfId="0" applyAlignment="1">
      <alignment horizontal="left"/>
    </xf>
    <xf numFmtId="0" fontId="2" fillId="0" borderId="0" xfId="0" applyFont="1"/>
    <xf numFmtId="1" fontId="0" fillId="2" borderId="0" xfId="0" applyNumberFormat="1" applyFill="1"/>
    <xf numFmtId="0" fontId="3" fillId="2" borderId="0" xfId="0" applyFont="1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1" fontId="0" fillId="0" borderId="0" xfId="0" applyNumberFormat="1"/>
    <xf numFmtId="1" fontId="3" fillId="2" borderId="0" xfId="0" applyNumberFormat="1" applyFont="1" applyFill="1"/>
    <xf numFmtId="164" fontId="3" fillId="2" borderId="0" xfId="0" applyNumberFormat="1" applyFont="1" applyFill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2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10" xfId="0" applyNumberFormat="1" applyBorder="1"/>
    <xf numFmtId="164" fontId="0" fillId="0" borderId="5" xfId="0" applyNumberFormat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  <xf numFmtId="1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B4FB-63D6-4C57-AD69-C1B6C5EB493E}">
  <dimension ref="A1:AD74"/>
  <sheetViews>
    <sheetView tabSelected="1" topLeftCell="A15" zoomScale="115" zoomScaleNormal="115" workbookViewId="0">
      <selection activeCell="G64" sqref="G64"/>
    </sheetView>
  </sheetViews>
  <sheetFormatPr defaultRowHeight="14.5" x14ac:dyDescent="0.35"/>
  <cols>
    <col min="1" max="6" width="6.54296875" customWidth="1"/>
    <col min="7" max="7" width="23" bestFit="1" customWidth="1"/>
    <col min="8" max="8" width="7.54296875" customWidth="1"/>
    <col min="9" max="30" width="5.81640625" customWidth="1"/>
    <col min="31" max="34" width="5.08984375" customWidth="1"/>
  </cols>
  <sheetData>
    <row r="1" spans="1:30" x14ac:dyDescent="0.35">
      <c r="A1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</row>
    <row r="2" spans="1:30" x14ac:dyDescent="0.35">
      <c r="B2" t="s">
        <v>8</v>
      </c>
      <c r="N2" s="6">
        <v>1.2</v>
      </c>
    </row>
    <row r="3" spans="1:30" x14ac:dyDescent="0.35">
      <c r="C3" t="s">
        <v>1</v>
      </c>
      <c r="D3" t="s">
        <v>32</v>
      </c>
      <c r="E3" t="s">
        <v>35</v>
      </c>
      <c r="I3" t="s">
        <v>2</v>
      </c>
      <c r="J3" t="s">
        <v>12</v>
      </c>
      <c r="K3" s="3"/>
      <c r="L3" s="3"/>
    </row>
    <row r="4" spans="1:30" x14ac:dyDescent="0.35">
      <c r="F4" t="s">
        <v>0</v>
      </c>
      <c r="K4" s="3" t="s">
        <v>3</v>
      </c>
      <c r="L4" s="3" t="s">
        <v>6</v>
      </c>
      <c r="N4" s="3" t="s">
        <v>14</v>
      </c>
    </row>
    <row r="5" spans="1:30" ht="64.5" customHeight="1" x14ac:dyDescent="0.35">
      <c r="G5" t="s">
        <v>4</v>
      </c>
      <c r="I5" s="2" t="s">
        <v>55</v>
      </c>
      <c r="J5" s="2" t="s">
        <v>56</v>
      </c>
      <c r="K5" s="2" t="s">
        <v>9</v>
      </c>
      <c r="L5" s="2" t="s">
        <v>10</v>
      </c>
      <c r="M5" s="2"/>
      <c r="N5" s="2" t="s">
        <v>15</v>
      </c>
    </row>
    <row r="6" spans="1:30" x14ac:dyDescent="0.35">
      <c r="H6" t="s">
        <v>5</v>
      </c>
    </row>
    <row r="7" spans="1:30" x14ac:dyDescent="0.35">
      <c r="I7" t="s">
        <v>62</v>
      </c>
      <c r="K7" t="s">
        <v>41</v>
      </c>
      <c r="N7" t="s">
        <v>42</v>
      </c>
      <c r="T7" t="s">
        <v>59</v>
      </c>
      <c r="Z7" t="s">
        <v>60</v>
      </c>
    </row>
    <row r="8" spans="1:30" x14ac:dyDescent="0.35">
      <c r="C8" t="s">
        <v>11</v>
      </c>
      <c r="G8" t="s">
        <v>13</v>
      </c>
      <c r="H8" t="s">
        <v>24</v>
      </c>
      <c r="I8">
        <v>1</v>
      </c>
      <c r="J8">
        <v>1</v>
      </c>
      <c r="K8" s="1">
        <v>0.1</v>
      </c>
      <c r="L8" s="1">
        <v>0</v>
      </c>
      <c r="N8" s="7">
        <v>100</v>
      </c>
      <c r="O8" s="7">
        <f>N8*$N$2</f>
        <v>120</v>
      </c>
      <c r="P8" s="7">
        <f t="shared" ref="P8:R8" si="0">O8*$N$2</f>
        <v>144</v>
      </c>
      <c r="Q8" s="7">
        <f t="shared" si="0"/>
        <v>172.79999999999998</v>
      </c>
      <c r="R8" s="7">
        <f t="shared" si="0"/>
        <v>207.35999999999999</v>
      </c>
      <c r="T8" s="28">
        <f t="array" ref="T8:X8">MMULT(I8:J8,TRANSPOSE(I14:J18))</f>
        <v>100.876</v>
      </c>
      <c r="U8" s="28">
        <v>120.876</v>
      </c>
      <c r="V8" s="28">
        <v>144.876</v>
      </c>
      <c r="W8" s="28">
        <v>176.876</v>
      </c>
      <c r="X8" s="28">
        <v>215.27600000000001</v>
      </c>
      <c r="Z8" s="16">
        <f t="array" ref="Z8:AD8">T8:X8-MMULT(K8:L8,T10:X11)-N8:R8</f>
        <v>0</v>
      </c>
      <c r="AA8" s="17">
        <v>0</v>
      </c>
      <c r="AB8" s="17">
        <v>0</v>
      </c>
      <c r="AC8" s="17">
        <v>0</v>
      </c>
      <c r="AD8" s="18">
        <v>0</v>
      </c>
    </row>
    <row r="9" spans="1:30" x14ac:dyDescent="0.35">
      <c r="I9" t="s">
        <v>57</v>
      </c>
      <c r="T9" t="s">
        <v>47</v>
      </c>
      <c r="Z9" t="s">
        <v>58</v>
      </c>
    </row>
    <row r="10" spans="1:30" x14ac:dyDescent="0.35">
      <c r="F10" t="s">
        <v>3</v>
      </c>
      <c r="G10" t="s">
        <v>9</v>
      </c>
      <c r="I10" s="1">
        <v>1</v>
      </c>
      <c r="J10" s="1">
        <v>0</v>
      </c>
      <c r="T10" s="14">
        <v>8.76</v>
      </c>
      <c r="U10" s="14">
        <v>8.76</v>
      </c>
      <c r="V10" s="14">
        <v>8.76</v>
      </c>
      <c r="W10" s="14">
        <v>40.76</v>
      </c>
      <c r="X10" s="14">
        <v>79.16</v>
      </c>
      <c r="Z10" s="19">
        <f t="array" ref="Z10:AD11">T10:X11-MMULT(I10:J11,TRANSPOSE(I14:J18))</f>
        <v>0</v>
      </c>
      <c r="AA10" s="20">
        <v>0</v>
      </c>
      <c r="AB10" s="20">
        <v>0</v>
      </c>
      <c r="AC10" s="20">
        <v>0</v>
      </c>
      <c r="AD10" s="21">
        <v>0</v>
      </c>
    </row>
    <row r="11" spans="1:30" x14ac:dyDescent="0.35">
      <c r="F11" t="s">
        <v>6</v>
      </c>
      <c r="G11" t="s">
        <v>10</v>
      </c>
      <c r="I11" s="1">
        <v>0</v>
      </c>
      <c r="J11" s="1">
        <v>1</v>
      </c>
      <c r="T11" s="14">
        <v>92.116</v>
      </c>
      <c r="U11" s="14">
        <v>112.116</v>
      </c>
      <c r="V11" s="14">
        <v>136.11600000000001</v>
      </c>
      <c r="W11" s="14">
        <v>136.11600000000001</v>
      </c>
      <c r="X11" s="14">
        <v>136.11600000000001</v>
      </c>
      <c r="Z11" s="22">
        <v>0</v>
      </c>
      <c r="AA11" s="23">
        <v>0</v>
      </c>
      <c r="AB11" s="23">
        <v>0</v>
      </c>
      <c r="AC11" s="23">
        <v>0</v>
      </c>
      <c r="AD11" s="24">
        <v>0</v>
      </c>
    </row>
    <row r="13" spans="1:30" x14ac:dyDescent="0.35">
      <c r="I13" t="s">
        <v>54</v>
      </c>
    </row>
    <row r="14" spans="1:30" x14ac:dyDescent="0.35">
      <c r="A14" t="s">
        <v>19</v>
      </c>
      <c r="I14" s="14">
        <v>8.76</v>
      </c>
      <c r="J14" s="14">
        <v>92.116</v>
      </c>
      <c r="T14" t="s">
        <v>65</v>
      </c>
    </row>
    <row r="15" spans="1:30" x14ac:dyDescent="0.35">
      <c r="A15" t="s">
        <v>20</v>
      </c>
      <c r="I15" s="14">
        <v>8.76</v>
      </c>
      <c r="J15" s="14">
        <v>112.116</v>
      </c>
      <c r="T15" s="12" cm="1">
        <f t="array" ref="T15">SUM(K42:L46+K49:L53)</f>
        <v>97970.740642999983</v>
      </c>
      <c r="U15" t="s">
        <v>66</v>
      </c>
    </row>
    <row r="16" spans="1:30" x14ac:dyDescent="0.35">
      <c r="A16" t="s">
        <v>21</v>
      </c>
      <c r="I16" s="14">
        <v>8.76</v>
      </c>
      <c r="J16" s="14">
        <v>136.11600000000001</v>
      </c>
    </row>
    <row r="17" spans="1:24" x14ac:dyDescent="0.35">
      <c r="A17" t="s">
        <v>22</v>
      </c>
      <c r="I17" s="14">
        <v>40.76</v>
      </c>
      <c r="J17" s="14">
        <v>136.11600000000001</v>
      </c>
    </row>
    <row r="18" spans="1:24" x14ac:dyDescent="0.35">
      <c r="A18" t="s">
        <v>23</v>
      </c>
      <c r="I18" s="14">
        <v>79.16</v>
      </c>
      <c r="J18" s="14">
        <v>136.11600000000001</v>
      </c>
    </row>
    <row r="20" spans="1:24" x14ac:dyDescent="0.35">
      <c r="D20" t="s">
        <v>33</v>
      </c>
      <c r="G20" t="s">
        <v>16</v>
      </c>
      <c r="H20" t="s">
        <v>26</v>
      </c>
      <c r="K20" s="1">
        <v>150</v>
      </c>
      <c r="L20" s="1">
        <v>0</v>
      </c>
      <c r="M20" t="s">
        <v>50</v>
      </c>
    </row>
    <row r="21" spans="1:24" x14ac:dyDescent="0.35">
      <c r="D21" t="s">
        <v>34</v>
      </c>
      <c r="G21" t="s">
        <v>17</v>
      </c>
      <c r="H21" t="s">
        <v>25</v>
      </c>
      <c r="K21" s="1">
        <v>700</v>
      </c>
      <c r="L21" s="1">
        <v>700</v>
      </c>
      <c r="M21" t="s">
        <v>51</v>
      </c>
    </row>
    <row r="22" spans="1:24" x14ac:dyDescent="0.35">
      <c r="K22" t="s">
        <v>43</v>
      </c>
    </row>
    <row r="23" spans="1:24" x14ac:dyDescent="0.35">
      <c r="E23" t="s">
        <v>7</v>
      </c>
      <c r="G23" t="s">
        <v>37</v>
      </c>
      <c r="H23" t="s">
        <v>68</v>
      </c>
      <c r="L23" s="1">
        <f>0.15*8760</f>
        <v>1314</v>
      </c>
      <c r="M23" t="s">
        <v>52</v>
      </c>
    </row>
    <row r="24" spans="1:24" x14ac:dyDescent="0.35">
      <c r="E24" t="s">
        <v>36</v>
      </c>
      <c r="G24" t="s">
        <v>38</v>
      </c>
      <c r="H24" t="s">
        <v>68</v>
      </c>
      <c r="K24" s="1">
        <f>0.9*8760</f>
        <v>7884</v>
      </c>
      <c r="M24" t="s">
        <v>53</v>
      </c>
    </row>
    <row r="25" spans="1:24" x14ac:dyDescent="0.35">
      <c r="E25" t="s">
        <v>39</v>
      </c>
      <c r="G25" t="s">
        <v>40</v>
      </c>
      <c r="H25" t="s">
        <v>68</v>
      </c>
      <c r="K25" s="1">
        <f>0.2*8760</f>
        <v>1752</v>
      </c>
    </row>
    <row r="26" spans="1:24" x14ac:dyDescent="0.35">
      <c r="K26" t="s">
        <v>67</v>
      </c>
      <c r="T26" t="s">
        <v>61</v>
      </c>
    </row>
    <row r="27" spans="1:24" x14ac:dyDescent="0.35">
      <c r="A27" t="s">
        <v>19</v>
      </c>
      <c r="B27" t="s">
        <v>7</v>
      </c>
      <c r="G27" t="s">
        <v>27</v>
      </c>
      <c r="H27" t="s">
        <v>46</v>
      </c>
      <c r="K27" s="4">
        <f t="array" ref="K27:L31">K39:L39+MMULT(T27:X31,K33:L37)</f>
        <v>5</v>
      </c>
      <c r="L27" s="4">
        <v>70.103500999999994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35">
      <c r="A28" t="s">
        <v>20</v>
      </c>
      <c r="K28" s="4">
        <v>5</v>
      </c>
      <c r="L28" s="4">
        <v>85.324200999999988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</row>
    <row r="29" spans="1:24" x14ac:dyDescent="0.35">
      <c r="A29" t="s">
        <v>21</v>
      </c>
      <c r="K29" s="4">
        <v>5</v>
      </c>
      <c r="L29" s="4">
        <v>103.58904099999998</v>
      </c>
      <c r="T29" s="1">
        <v>1</v>
      </c>
      <c r="U29" s="1">
        <v>1</v>
      </c>
      <c r="V29" s="1">
        <v>1</v>
      </c>
      <c r="W29" s="1">
        <v>0</v>
      </c>
      <c r="X29" s="1">
        <v>0</v>
      </c>
    </row>
    <row r="30" spans="1:24" x14ac:dyDescent="0.35">
      <c r="A30" t="s">
        <v>22</v>
      </c>
      <c r="K30" s="4">
        <v>5.1699644899999999</v>
      </c>
      <c r="L30" s="4">
        <v>103.58904099999998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</row>
    <row r="31" spans="1:24" x14ac:dyDescent="0.35">
      <c r="A31" t="s">
        <v>23</v>
      </c>
      <c r="K31" s="4">
        <v>10.040588490000001</v>
      </c>
      <c r="L31" s="4">
        <v>103.58904099999998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</row>
    <row r="32" spans="1:24" x14ac:dyDescent="0.35">
      <c r="K32" t="s">
        <v>44</v>
      </c>
      <c r="L32" s="13"/>
    </row>
    <row r="33" spans="1:12" x14ac:dyDescent="0.35">
      <c r="A33" t="s">
        <v>19</v>
      </c>
      <c r="B33" t="s">
        <v>7</v>
      </c>
      <c r="G33" t="s">
        <v>28</v>
      </c>
      <c r="H33" t="s">
        <v>46</v>
      </c>
      <c r="K33" s="15">
        <v>0</v>
      </c>
      <c r="L33" s="15">
        <v>70.103500999999994</v>
      </c>
    </row>
    <row r="34" spans="1:12" x14ac:dyDescent="0.35">
      <c r="A34" t="s">
        <v>20</v>
      </c>
      <c r="K34" s="15">
        <v>0</v>
      </c>
      <c r="L34" s="15">
        <v>15.220700000000001</v>
      </c>
    </row>
    <row r="35" spans="1:12" x14ac:dyDescent="0.35">
      <c r="A35" t="s">
        <v>21</v>
      </c>
      <c r="K35" s="15">
        <v>0</v>
      </c>
      <c r="L35" s="15">
        <v>18.26484</v>
      </c>
    </row>
    <row r="36" spans="1:12" x14ac:dyDescent="0.35">
      <c r="A36" t="s">
        <v>22</v>
      </c>
      <c r="K36" s="15">
        <v>0.16996449</v>
      </c>
      <c r="L36" s="15">
        <v>0</v>
      </c>
    </row>
    <row r="37" spans="1:12" x14ac:dyDescent="0.35">
      <c r="A37" t="s">
        <v>23</v>
      </c>
      <c r="K37" s="15">
        <v>4.8706240000000003</v>
      </c>
      <c r="L37" s="15">
        <v>0</v>
      </c>
    </row>
    <row r="38" spans="1:12" x14ac:dyDescent="0.35">
      <c r="K38" t="s">
        <v>45</v>
      </c>
    </row>
    <row r="39" spans="1:12" x14ac:dyDescent="0.35">
      <c r="B39" t="s">
        <v>7</v>
      </c>
      <c r="G39" t="s">
        <v>29</v>
      </c>
      <c r="H39" t="s">
        <v>46</v>
      </c>
      <c r="K39" s="1">
        <v>5</v>
      </c>
      <c r="L39" s="1">
        <v>0</v>
      </c>
    </row>
    <row r="41" spans="1:12" x14ac:dyDescent="0.35">
      <c r="K41" t="s">
        <v>63</v>
      </c>
    </row>
    <row r="42" spans="1:12" x14ac:dyDescent="0.35">
      <c r="A42" t="s">
        <v>19</v>
      </c>
      <c r="K42" s="1">
        <f t="array" ref="K42:L46">MMULT(TRANSPOSE(T10:X11),_xlfn.MUNIT(2)*K20:L20)</f>
        <v>1314</v>
      </c>
      <c r="L42" s="1">
        <v>0</v>
      </c>
    </row>
    <row r="43" spans="1:12" x14ac:dyDescent="0.35">
      <c r="A43" t="s">
        <v>20</v>
      </c>
      <c r="K43" s="1">
        <v>1314</v>
      </c>
      <c r="L43" s="1">
        <v>0</v>
      </c>
    </row>
    <row r="44" spans="1:12" x14ac:dyDescent="0.35">
      <c r="A44" t="s">
        <v>21</v>
      </c>
      <c r="K44" s="1">
        <v>1314</v>
      </c>
      <c r="L44" s="1">
        <v>0</v>
      </c>
    </row>
    <row r="45" spans="1:12" x14ac:dyDescent="0.35">
      <c r="A45" t="s">
        <v>22</v>
      </c>
      <c r="K45" s="1">
        <v>6114</v>
      </c>
      <c r="L45" s="1">
        <v>0</v>
      </c>
    </row>
    <row r="46" spans="1:12" x14ac:dyDescent="0.35">
      <c r="A46" t="s">
        <v>23</v>
      </c>
      <c r="K46" s="1">
        <v>11874</v>
      </c>
      <c r="L46" s="1">
        <v>0</v>
      </c>
    </row>
    <row r="48" spans="1:12" x14ac:dyDescent="0.35">
      <c r="K48" t="s">
        <v>64</v>
      </c>
    </row>
    <row r="49" spans="1:12" x14ac:dyDescent="0.35">
      <c r="A49" t="s">
        <v>19</v>
      </c>
      <c r="K49" s="1">
        <f t="array" ref="K49:L53">K21:L21*K33:L37</f>
        <v>0</v>
      </c>
      <c r="L49" s="1">
        <v>49072.450699999994</v>
      </c>
    </row>
    <row r="50" spans="1:12" x14ac:dyDescent="0.35">
      <c r="A50" t="s">
        <v>20</v>
      </c>
      <c r="K50" s="1">
        <v>0</v>
      </c>
      <c r="L50" s="1">
        <v>10654.49</v>
      </c>
    </row>
    <row r="51" spans="1:12" x14ac:dyDescent="0.35">
      <c r="A51" t="s">
        <v>21</v>
      </c>
      <c r="K51" s="1">
        <v>0</v>
      </c>
      <c r="L51" s="1">
        <v>12785.387999999999</v>
      </c>
    </row>
    <row r="52" spans="1:12" x14ac:dyDescent="0.35">
      <c r="A52" t="s">
        <v>22</v>
      </c>
      <c r="K52" s="1">
        <v>118.975143</v>
      </c>
      <c r="L52" s="1">
        <v>0</v>
      </c>
    </row>
    <row r="53" spans="1:12" x14ac:dyDescent="0.35">
      <c r="A53" t="s">
        <v>23</v>
      </c>
      <c r="K53" s="1">
        <v>3409.4368000000004</v>
      </c>
      <c r="L53" s="1">
        <v>0</v>
      </c>
    </row>
    <row r="55" spans="1:12" x14ac:dyDescent="0.35">
      <c r="K55" t="s">
        <v>69</v>
      </c>
    </row>
    <row r="56" spans="1:12" x14ac:dyDescent="0.35">
      <c r="A56" t="s">
        <v>19</v>
      </c>
      <c r="L56" s="25">
        <f t="array" ref="L56:L60">MMULT(L27:L31,_xlfn.MUNIT(1)*L23)*0.001 - TRANSPOSE(T11:X11)</f>
        <v>3.1399999045333971E-7</v>
      </c>
    </row>
    <row r="57" spans="1:12" x14ac:dyDescent="0.35">
      <c r="A57" t="s">
        <v>20</v>
      </c>
      <c r="L57" s="26">
        <v>1.1399998811612022E-7</v>
      </c>
    </row>
    <row r="58" spans="1:12" x14ac:dyDescent="0.35">
      <c r="A58" t="s">
        <v>21</v>
      </c>
      <c r="L58" s="26">
        <v>-1.2600003174156882E-7</v>
      </c>
    </row>
    <row r="59" spans="1:12" x14ac:dyDescent="0.35">
      <c r="A59" t="s">
        <v>22</v>
      </c>
      <c r="L59" s="26">
        <v>-1.2600003174156882E-7</v>
      </c>
    </row>
    <row r="60" spans="1:12" x14ac:dyDescent="0.35">
      <c r="A60" t="s">
        <v>23</v>
      </c>
      <c r="L60" s="27">
        <v>-1.2600003174156882E-7</v>
      </c>
    </row>
    <row r="62" spans="1:12" x14ac:dyDescent="0.35">
      <c r="K62" t="s">
        <v>71</v>
      </c>
    </row>
    <row r="63" spans="1:12" x14ac:dyDescent="0.35">
      <c r="A63" t="s">
        <v>19</v>
      </c>
      <c r="K63" s="25">
        <f t="array" ref="K63:K67">MMULT(K27:K31,_xlfn.MUNIT(1)*K24)*0.001- TRANSPOSE(T10:X10)</f>
        <v>30.660000000000004</v>
      </c>
    </row>
    <row r="64" spans="1:12" x14ac:dyDescent="0.35">
      <c r="A64" t="s">
        <v>20</v>
      </c>
      <c r="K64" s="26">
        <v>30.660000000000004</v>
      </c>
    </row>
    <row r="65" spans="1:11" x14ac:dyDescent="0.35">
      <c r="A65" t="s">
        <v>21</v>
      </c>
      <c r="K65" s="26">
        <v>30.660000000000004</v>
      </c>
    </row>
    <row r="66" spans="1:11" x14ac:dyDescent="0.35">
      <c r="A66" t="s">
        <v>22</v>
      </c>
      <c r="K66" s="26">
        <v>3.915999968739925E-8</v>
      </c>
    </row>
    <row r="67" spans="1:11" x14ac:dyDescent="0.35">
      <c r="A67" t="s">
        <v>23</v>
      </c>
      <c r="K67" s="27">
        <v>-3.4483998945233907E-7</v>
      </c>
    </row>
    <row r="69" spans="1:11" x14ac:dyDescent="0.35">
      <c r="K69" t="s">
        <v>70</v>
      </c>
    </row>
    <row r="70" spans="1:11" x14ac:dyDescent="0.35">
      <c r="A70" t="s">
        <v>19</v>
      </c>
      <c r="K70" s="25">
        <f t="array" ref="K70:K74">MMULT(K27:K31,_xlfn.MUNIT(1)*K25)*0.001- TRANSPOSE(T10:X10)</f>
        <v>0</v>
      </c>
    </row>
    <row r="71" spans="1:11" x14ac:dyDescent="0.35">
      <c r="A71" t="s">
        <v>20</v>
      </c>
      <c r="K71" s="26">
        <v>0</v>
      </c>
    </row>
    <row r="72" spans="1:11" x14ac:dyDescent="0.35">
      <c r="A72" t="s">
        <v>21</v>
      </c>
      <c r="K72" s="26">
        <v>0</v>
      </c>
    </row>
    <row r="73" spans="1:11" x14ac:dyDescent="0.35">
      <c r="A73" t="s">
        <v>22</v>
      </c>
      <c r="K73" s="26">
        <v>-31.702222213519999</v>
      </c>
    </row>
    <row r="74" spans="1:11" x14ac:dyDescent="0.35">
      <c r="A74" t="s">
        <v>23</v>
      </c>
      <c r="K74" s="27">
        <v>-61.568888965519989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D2E3-55F0-473F-97D1-99585BE4E019}">
  <dimension ref="A1:Q17"/>
  <sheetViews>
    <sheetView zoomScale="160" zoomScaleNormal="160" workbookViewId="0">
      <selection activeCell="K11" sqref="K11"/>
    </sheetView>
  </sheetViews>
  <sheetFormatPr defaultRowHeight="14.5" x14ac:dyDescent="0.35"/>
  <cols>
    <col min="1" max="3" width="6.453125" customWidth="1"/>
    <col min="5" max="21" width="5.26953125" customWidth="1"/>
  </cols>
  <sheetData>
    <row r="1" spans="1:17" x14ac:dyDescent="0.35">
      <c r="A1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</row>
    <row r="2" spans="1:17" x14ac:dyDescent="0.35">
      <c r="B2" t="s">
        <v>31</v>
      </c>
    </row>
    <row r="3" spans="1:17" x14ac:dyDescent="0.35">
      <c r="C3" t="s">
        <v>30</v>
      </c>
      <c r="E3" s="3" t="s">
        <v>3</v>
      </c>
    </row>
    <row r="4" spans="1:17" x14ac:dyDescent="0.35">
      <c r="D4" t="s">
        <v>4</v>
      </c>
      <c r="E4" t="s">
        <v>75</v>
      </c>
      <c r="G4" t="s">
        <v>76</v>
      </c>
    </row>
    <row r="5" spans="1:17" x14ac:dyDescent="0.35">
      <c r="E5" t="s">
        <v>41</v>
      </c>
      <c r="G5" t="s">
        <v>42</v>
      </c>
      <c r="M5" t="s">
        <v>74</v>
      </c>
    </row>
    <row r="6" spans="1:17" x14ac:dyDescent="0.35">
      <c r="B6" t="s">
        <v>2</v>
      </c>
      <c r="D6" t="s">
        <v>72</v>
      </c>
      <c r="E6" s="1">
        <v>0.3</v>
      </c>
      <c r="G6" s="1">
        <v>1</v>
      </c>
      <c r="H6" s="1">
        <v>2</v>
      </c>
      <c r="I6" s="1">
        <v>3</v>
      </c>
      <c r="J6" s="1">
        <v>4</v>
      </c>
      <c r="K6" s="1">
        <v>5</v>
      </c>
      <c r="M6" s="9">
        <f t="array" ref="M6:Q6">MMULT(E6,TRANSPOSE(E9:E13))-G6:K6</f>
        <v>-1.0000000050247593E-8</v>
      </c>
      <c r="N6" s="10">
        <v>9.9999999392252903E-9</v>
      </c>
      <c r="O6" s="10">
        <v>0</v>
      </c>
      <c r="P6" s="10">
        <v>-1.0000000028043132E-7</v>
      </c>
      <c r="Q6" s="11">
        <v>1.0000000028043132E-7</v>
      </c>
    </row>
    <row r="8" spans="1:17" x14ac:dyDescent="0.35">
      <c r="E8" t="s">
        <v>47</v>
      </c>
    </row>
    <row r="9" spans="1:17" x14ac:dyDescent="0.35">
      <c r="A9" s="5" t="s">
        <v>19</v>
      </c>
      <c r="E9" s="8">
        <v>3.3333333000000001</v>
      </c>
    </row>
    <row r="10" spans="1:17" x14ac:dyDescent="0.35">
      <c r="A10" s="5" t="s">
        <v>20</v>
      </c>
      <c r="E10" s="8">
        <v>6.6666667000000004</v>
      </c>
    </row>
    <row r="11" spans="1:17" x14ac:dyDescent="0.35">
      <c r="A11" s="5" t="s">
        <v>21</v>
      </c>
      <c r="E11" s="8">
        <v>10</v>
      </c>
    </row>
    <row r="12" spans="1:17" x14ac:dyDescent="0.35">
      <c r="A12" s="5" t="s">
        <v>22</v>
      </c>
      <c r="E12" s="8">
        <v>13.333333</v>
      </c>
    </row>
    <row r="13" spans="1:17" x14ac:dyDescent="0.35">
      <c r="A13" s="5" t="s">
        <v>23</v>
      </c>
      <c r="E13" s="8">
        <v>16.666667</v>
      </c>
    </row>
    <row r="16" spans="1:17" x14ac:dyDescent="0.35">
      <c r="E16" t="s">
        <v>48</v>
      </c>
      <c r="F16" t="s">
        <v>49</v>
      </c>
      <c r="G16">
        <v>1</v>
      </c>
    </row>
    <row r="17" spans="5:6" x14ac:dyDescent="0.35">
      <c r="E17" t="s">
        <v>73</v>
      </c>
      <c r="F17" t="s">
        <v>74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0" ma:contentTypeDescription="Creare un nuovo documento." ma:contentTypeScope="" ma:versionID="df56dec458b733a6f5a4aa88128e48ee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57b3dd0920a9f069281dfcd1579251e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C9D8A-2D45-412A-B3BB-E98542CFD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0B358-E840-48FD-BF6F-9DC922742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multi-year</vt:lpstr>
      <vt:lpstr>variable_no_set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2024-03-08T18:56:31Z</dcterms:created>
  <dcterms:modified xsi:type="dcterms:W3CDTF">2024-03-12T14:31:32Z</dcterms:modified>
</cp:coreProperties>
</file>