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_repos\pyesm\default\2_multi_year\"/>
    </mc:Choice>
  </mc:AlternateContent>
  <xr:revisionPtr revIDLastSave="0" documentId="13_ncr:1_{65A909CE-E904-42EE-84B1-B5336A1F1EB4}" xr6:coauthVersionLast="47" xr6:coauthVersionMax="47" xr10:uidLastSave="{00000000-0000-0000-0000-000000000000}"/>
  <bookViews>
    <workbookView xWindow="-38490" yWindow="0" windowWidth="19380" windowHeight="20970" activeTab="1" xr2:uid="{0A3BC822-FD99-4F89-AC4E-FBD077FFAF78}"/>
  </bookViews>
  <sheets>
    <sheet name="multi-year_rcot" sheetId="4" r:id="rId1"/>
    <sheet name="multi-year" sheetId="6" r:id="rId2"/>
  </sheets>
  <definedNames>
    <definedName name="OpenSolver_ChosenSolver" localSheetId="1" hidden="1">CBC</definedName>
    <definedName name="OpenSolver_ChosenSolver" localSheetId="0" hidden="1">CBC</definedName>
    <definedName name="OpenSolver_DualsNewSheet" localSheetId="1" hidden="1">0</definedName>
    <definedName name="OpenSolver_DualsNewSheet" localSheetId="0" hidden="1">0</definedName>
    <definedName name="OpenSolver_LinearityCheck" localSheetId="1" hidden="1">1</definedName>
    <definedName name="OpenSolver_LinearityCheck" localSheetId="0" hidden="1">1</definedName>
    <definedName name="OpenSolver_UpdateSensitivity" localSheetId="1" hidden="1">1</definedName>
    <definedName name="OpenSolver_UpdateSensitivity" localSheetId="0" hidden="1">1</definedName>
    <definedName name="solver_adj" localSheetId="1" hidden="1">'multi-year'!$G$17:$H$21,'multi-year'!$S$11:$W$12</definedName>
    <definedName name="solver_adj" localSheetId="0" hidden="1">'multi-year_rcot'!$I$14:$J$18,'multi-year_rcot'!$T$10:$X$11,'multi-year_rcot'!$K$33:$L$37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'multi-year'!$Y$8:$AC$9</definedName>
    <definedName name="solver_lhs1" localSheetId="0" hidden="1">'multi-year_rcot'!$Z$8:$AD$8</definedName>
    <definedName name="solver_lhs2" localSheetId="1" hidden="1">'multi-year'!$Y$11:$AC$12</definedName>
    <definedName name="solver_lhs2" localSheetId="0" hidden="1">'multi-year_rcot'!$Z$10:$AD$11</definedName>
    <definedName name="solver_lhs3" localSheetId="1" hidden="1">'multi-year'!#REF!</definedName>
    <definedName name="solver_lhs3" localSheetId="0" hidden="1">'multi-year_rcot'!$K$56:$L$60</definedName>
    <definedName name="solver_lhs4" localSheetId="1" hidden="1">'multi-year'!#REF!</definedName>
    <definedName name="solver_lhs4" localSheetId="0" hidden="1">'multi-year_rcot'!$K$63:$L$67</definedName>
    <definedName name="solver_lhs5" localSheetId="1" hidden="1">'multi-year'!#REF!</definedName>
    <definedName name="solver_lhs5" localSheetId="0" hidden="1">'multi-year_rcot'!$K$63:$K$67</definedName>
    <definedName name="solver_neg" localSheetId="1" hidden="1">1</definedName>
    <definedName name="solver_neg" localSheetId="0" hidden="1">1</definedName>
    <definedName name="solver_num" localSheetId="1" hidden="1">2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'multi-year'!$S$18</definedName>
    <definedName name="solver_opt" localSheetId="0" hidden="1">'multi-year_rcot'!$T$15</definedName>
    <definedName name="solver_rel1" localSheetId="1" hidden="1">2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el3" localSheetId="1" hidden="1">3</definedName>
    <definedName name="solver_rel3" localSheetId="0" hidden="1">3</definedName>
    <definedName name="solver_rel4" localSheetId="1" hidden="1">1</definedName>
    <definedName name="solver_rel4" localSheetId="0" hidden="1">1</definedName>
    <definedName name="solver_rel5" localSheetId="1" hidden="1">1</definedName>
    <definedName name="solver_rel5" localSheetId="0" hidden="1">1</definedName>
    <definedName name="solver_rhs1" localSheetId="1" hidden="1">0</definedName>
    <definedName name="solver_rhs1" localSheetId="0" hidden="1">0</definedName>
    <definedName name="solver_rhs2" localSheetId="1" hidden="1">0</definedName>
    <definedName name="solver_rhs2" localSheetId="0" hidden="1">0</definedName>
    <definedName name="solver_rhs3" localSheetId="1" hidden="1">0</definedName>
    <definedName name="solver_rhs3" localSheetId="0" hidden="1">0</definedName>
    <definedName name="solver_rhs4" localSheetId="1" hidden="1">0</definedName>
    <definedName name="solver_rhs4" localSheetId="0" hidden="1">0</definedName>
    <definedName name="solver_rhs5" localSheetId="1" hidden="1">0</definedName>
    <definedName name="solver_rhs5" localSheetId="0" hidden="1">0</definedName>
    <definedName name="solver_rlx" localSheetId="1" hidden="1">2</definedName>
    <definedName name="solver_rlx" localSheetId="0" hidden="1">2</definedName>
    <definedName name="solver_scl" localSheetId="1" hidden="1">2</definedName>
    <definedName name="solver_scl" localSheetId="0" hidden="1">2</definedName>
    <definedName name="solver_sho" localSheetId="1" hidden="1">0</definedName>
    <definedName name="solver_sho" localSheetId="0" hidden="1">0</definedName>
    <definedName name="solver_tim" localSheetId="1" hidden="1">2147483647</definedName>
    <definedName name="solver_tim" localSheetId="0" hidden="1">2147483647</definedName>
    <definedName name="solver_tol" localSheetId="1" hidden="1">0.05</definedName>
    <definedName name="solver_tol" localSheetId="0" hidden="1">0.05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6" l="1"/>
  <c r="O9" i="6" s="1"/>
  <c r="P9" i="6" s="1"/>
  <c r="Q9" i="6" s="1"/>
  <c r="J24" i="6" a="1"/>
  <c r="J28" i="6" s="1"/>
  <c r="Y11" i="6" a="1"/>
  <c r="AC12" i="6" s="1"/>
  <c r="N8" i="6"/>
  <c r="O8" i="6" s="1"/>
  <c r="P8" i="6" s="1"/>
  <c r="Q8" i="6" s="1"/>
  <c r="K25" i="4"/>
  <c r="K24" i="4"/>
  <c r="L24" i="4"/>
  <c r="K27" i="4" a="1"/>
  <c r="L27" i="4" s="1"/>
  <c r="K49" i="4" a="1"/>
  <c r="K53" i="4" s="1"/>
  <c r="K42" i="4" a="1"/>
  <c r="K42" i="4" s="1"/>
  <c r="Z10" i="4" a="1"/>
  <c r="AA11" i="4" s="1"/>
  <c r="T8" i="4" a="1"/>
  <c r="W8" i="4" s="1"/>
  <c r="Y8" i="6" l="1" a="1"/>
  <c r="J27" i="6"/>
  <c r="K27" i="6"/>
  <c r="K26" i="6"/>
  <c r="J26" i="6"/>
  <c r="K25" i="6"/>
  <c r="J25" i="6"/>
  <c r="K24" i="6"/>
  <c r="J24" i="6"/>
  <c r="K28" i="6"/>
  <c r="Y11" i="6"/>
  <c r="Y12" i="6"/>
  <c r="AB11" i="6"/>
  <c r="Z11" i="6"/>
  <c r="AA11" i="6"/>
  <c r="AC11" i="6"/>
  <c r="Z12" i="6"/>
  <c r="AA12" i="6"/>
  <c r="AB12" i="6"/>
  <c r="K30" i="4"/>
  <c r="L31" i="4"/>
  <c r="K29" i="4"/>
  <c r="L28" i="4"/>
  <c r="K31" i="4"/>
  <c r="K27" i="4"/>
  <c r="L30" i="4"/>
  <c r="L29" i="4"/>
  <c r="K28" i="4"/>
  <c r="K49" i="4"/>
  <c r="L53" i="4"/>
  <c r="L52" i="4"/>
  <c r="K52" i="4"/>
  <c r="L51" i="4"/>
  <c r="K51" i="4"/>
  <c r="L50" i="4"/>
  <c r="K50" i="4"/>
  <c r="L49" i="4"/>
  <c r="L46" i="4"/>
  <c r="L45" i="4"/>
  <c r="K45" i="4"/>
  <c r="L44" i="4"/>
  <c r="K44" i="4"/>
  <c r="L43" i="4"/>
  <c r="K43" i="4"/>
  <c r="L42" i="4"/>
  <c r="K46" i="4"/>
  <c r="AD11" i="4"/>
  <c r="Z11" i="4"/>
  <c r="AC10" i="4"/>
  <c r="AC11" i="4"/>
  <c r="AD10" i="4"/>
  <c r="AB11" i="4"/>
  <c r="AB10" i="4"/>
  <c r="AA10" i="4"/>
  <c r="Z10" i="4"/>
  <c r="X8" i="4"/>
  <c r="V8" i="4"/>
  <c r="U8" i="4"/>
  <c r="T8" i="4"/>
  <c r="Z9" i="6" l="1"/>
  <c r="AA9" i="6"/>
  <c r="Y9" i="6"/>
  <c r="AC9" i="6"/>
  <c r="AB9" i="6"/>
  <c r="AC8" i="6"/>
  <c r="AA8" i="6"/>
  <c r="AB8" i="6"/>
  <c r="Y8" i="6"/>
  <c r="Z8" i="6"/>
  <c r="K63" i="4" a="1"/>
  <c r="K56" i="4" a="1"/>
  <c r="T15" i="4" a="1"/>
  <c r="T15" i="4" s="1"/>
  <c r="L66" i="4" l="1"/>
  <c r="L64" i="4"/>
  <c r="K67" i="4"/>
  <c r="K63" i="4"/>
  <c r="L67" i="4"/>
  <c r="K65" i="4"/>
  <c r="K66" i="4"/>
  <c r="L65" i="4"/>
  <c r="K64" i="4"/>
  <c r="L63" i="4"/>
  <c r="K59" i="4"/>
  <c r="K58" i="4"/>
  <c r="L56" i="4"/>
  <c r="L59" i="4"/>
  <c r="L57" i="4"/>
  <c r="K57" i="4"/>
  <c r="L60" i="4"/>
  <c r="K56" i="4"/>
  <c r="K60" i="4"/>
  <c r="L58" i="4"/>
  <c r="O8" i="4"/>
  <c r="P8" i="4" s="1"/>
  <c r="Q8" i="4" s="1"/>
  <c r="R8" i="4" s="1"/>
  <c r="Z8" i="4" l="1" a="1"/>
  <c r="Z8" i="4" s="1"/>
  <c r="AA8" i="4" l="1"/>
  <c r="AC8" i="4"/>
  <c r="AB8" i="4"/>
  <c r="AD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<sst xmlns="http://schemas.openxmlformats.org/spreadsheetml/2006/main" count="186" uniqueCount="69">
  <si>
    <t>techs</t>
  </si>
  <si>
    <t>flows</t>
  </si>
  <si>
    <t>f.1</t>
  </si>
  <si>
    <t>t.1</t>
  </si>
  <si>
    <t>name</t>
  </si>
  <si>
    <t>unit</t>
  </si>
  <si>
    <t>t.2</t>
  </si>
  <si>
    <t>s.1</t>
  </si>
  <si>
    <t>stock</t>
  </si>
  <si>
    <t>gas power plant</t>
  </si>
  <si>
    <t>photovoltaic plant</t>
  </si>
  <si>
    <t>f.1-2</t>
  </si>
  <si>
    <t>f.2</t>
  </si>
  <si>
    <t>electricity</t>
  </si>
  <si>
    <t>t.3</t>
  </si>
  <si>
    <t>final demand</t>
  </si>
  <si>
    <t>operational cost</t>
  </si>
  <si>
    <t>investment cost</t>
  </si>
  <si>
    <t>time</t>
  </si>
  <si>
    <t>y.1</t>
  </si>
  <si>
    <t>y.2</t>
  </si>
  <si>
    <t>y.3</t>
  </si>
  <si>
    <t>y.4</t>
  </si>
  <si>
    <t>y.5</t>
  </si>
  <si>
    <t>MWh</t>
  </si>
  <si>
    <t>€/kW</t>
  </si>
  <si>
    <t>€/MWh</t>
  </si>
  <si>
    <t>capacity, operative</t>
  </si>
  <si>
    <t>capacity, new</t>
  </si>
  <si>
    <t>capacity, opearative, initial</t>
  </si>
  <si>
    <t>costs</t>
  </si>
  <si>
    <t>c.1</t>
  </si>
  <si>
    <t>c.2</t>
  </si>
  <si>
    <t>specs</t>
  </si>
  <si>
    <t>s.2</t>
  </si>
  <si>
    <t>availability, max</t>
  </si>
  <si>
    <t>s.3</t>
  </si>
  <si>
    <t>availability, min</t>
  </si>
  <si>
    <t>u</t>
  </si>
  <si>
    <t>Y</t>
  </si>
  <si>
    <t>ts</t>
  </si>
  <si>
    <t>cap_n</t>
  </si>
  <si>
    <t>cap_oi</t>
  </si>
  <si>
    <t>kW</t>
  </si>
  <si>
    <t>X</t>
  </si>
  <si>
    <t>c_op</t>
  </si>
  <si>
    <t>c_inv</t>
  </si>
  <si>
    <t>Q</t>
  </si>
  <si>
    <t>electricity, gas</t>
  </si>
  <si>
    <t>electricity, pv</t>
  </si>
  <si>
    <t>d</t>
  </si>
  <si>
    <t>Q_agg - u*X - Y == 0</t>
  </si>
  <si>
    <t>T (constant)</t>
  </si>
  <si>
    <t>I (constant)</t>
  </si>
  <si>
    <t>C_op == X' * diag(c_op)</t>
  </si>
  <si>
    <t>C_inv == c_inv * cap_n</t>
  </si>
  <si>
    <t>objective</t>
  </si>
  <si>
    <t>Min(sum(C_op + C_inv))</t>
  </si>
  <si>
    <t>cap_o == cap_oi + T*cap_n</t>
  </si>
  <si>
    <t>h/y</t>
  </si>
  <si>
    <t>ts_max</t>
  </si>
  <si>
    <t>ts_min</t>
  </si>
  <si>
    <t>c</t>
  </si>
  <si>
    <t>I</t>
  </si>
  <si>
    <t>Q_agg == I*Q'</t>
  </si>
  <si>
    <t>X - d*Q' == 0</t>
  </si>
  <si>
    <t>cap_o*diag(ts_max) - X &gt;= 0</t>
  </si>
  <si>
    <t>cap_o * diag(ts_min) - X &lt;= 0</t>
  </si>
  <si>
    <t>Q' - u*X - Y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</si>
</sst>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textRotation="90" wrapText="1"/>
    </xf>
    <xf numFmtId="0" fontId="0" fillId="0" borderId="0" xfId="0" applyAlignment="1">
      <alignment horizontal="right"/>
    </xf>
    <xf numFmtId="164" fontId="0" fillId="2" borderId="0" xfId="0" applyNumberFormat="1" applyFill="1"/>
    <xf numFmtId="0" fontId="1" fillId="0" borderId="0" xfId="0" applyFont="1"/>
    <xf numFmtId="1" fontId="0" fillId="2" borderId="0" xfId="0" applyNumberFormat="1" applyFill="1"/>
    <xf numFmtId="0" fontId="0" fillId="0" borderId="1" xfId="0" applyBorder="1"/>
    <xf numFmtId="1" fontId="0" fillId="0" borderId="0" xfId="0" applyNumberFormat="1"/>
    <xf numFmtId="1" fontId="2" fillId="2" borderId="0" xfId="0" applyNumberFormat="1" applyFont="1" applyFill="1"/>
    <xf numFmtId="164" fontId="2" fillId="2" borderId="0" xfId="0" applyNumberFormat="1" applyFont="1" applyFill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10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11" xfId="0" applyNumberFormat="1" applyBorder="1"/>
    <xf numFmtId="0" fontId="0" fillId="0" borderId="12" xfId="0" applyBorder="1"/>
    <xf numFmtId="0" fontId="0" fillId="0" borderId="5" xfId="0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3" fillId="3" borderId="0" xfId="0" applyNumberFormat="1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B4FB-63D6-4C57-AD69-C1B6C5EB493E}">
  <sheetPr codeName="Sheet1"/>
  <dimension ref="A1:AD67"/>
  <sheetViews>
    <sheetView workbookViewId="0">
      <selection activeCell="R47" sqref="R47"/>
    </sheetView>
  </sheetViews>
  <sheetFormatPr defaultRowHeight="14.5" x14ac:dyDescent="0.35"/>
  <cols>
    <col min="1" max="6" width="6.54296875" customWidth="1"/>
    <col min="7" max="7" width="23" bestFit="1" customWidth="1"/>
    <col min="8" max="8" width="7.54296875" customWidth="1"/>
    <col min="9" max="48" width="6.1796875" customWidth="1"/>
  </cols>
  <sheetData>
    <row r="1" spans="1:30" x14ac:dyDescent="0.35">
      <c r="A1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</row>
    <row r="2" spans="1:30" x14ac:dyDescent="0.35">
      <c r="B2" t="s">
        <v>8</v>
      </c>
      <c r="N2" s="5">
        <v>1.2</v>
      </c>
    </row>
    <row r="3" spans="1:30" x14ac:dyDescent="0.35">
      <c r="C3" t="s">
        <v>1</v>
      </c>
      <c r="D3" t="s">
        <v>30</v>
      </c>
      <c r="E3" t="s">
        <v>33</v>
      </c>
      <c r="I3" t="s">
        <v>2</v>
      </c>
      <c r="J3" t="s">
        <v>12</v>
      </c>
      <c r="K3" s="3"/>
      <c r="L3" s="3"/>
    </row>
    <row r="4" spans="1:30" x14ac:dyDescent="0.35">
      <c r="F4" t="s">
        <v>0</v>
      </c>
      <c r="K4" s="3" t="s">
        <v>3</v>
      </c>
      <c r="L4" s="3" t="s">
        <v>6</v>
      </c>
      <c r="N4" s="3" t="s">
        <v>14</v>
      </c>
    </row>
    <row r="5" spans="1:30" ht="64.5" customHeight="1" x14ac:dyDescent="0.35">
      <c r="G5" t="s">
        <v>4</v>
      </c>
      <c r="I5" s="2" t="s">
        <v>48</v>
      </c>
      <c r="J5" s="2" t="s">
        <v>49</v>
      </c>
      <c r="K5" s="2" t="s">
        <v>9</v>
      </c>
      <c r="L5" s="2" t="s">
        <v>10</v>
      </c>
      <c r="M5" s="2"/>
      <c r="N5" s="2" t="s">
        <v>15</v>
      </c>
    </row>
    <row r="6" spans="1:30" x14ac:dyDescent="0.35">
      <c r="H6" t="s">
        <v>5</v>
      </c>
    </row>
    <row r="7" spans="1:30" x14ac:dyDescent="0.35">
      <c r="I7" t="s">
        <v>53</v>
      </c>
      <c r="K7" t="s">
        <v>38</v>
      </c>
      <c r="N7" t="s">
        <v>39</v>
      </c>
      <c r="T7" t="s">
        <v>64</v>
      </c>
      <c r="Z7" t="s">
        <v>51</v>
      </c>
    </row>
    <row r="8" spans="1:30" x14ac:dyDescent="0.35">
      <c r="C8" t="s">
        <v>11</v>
      </c>
      <c r="G8" t="s">
        <v>13</v>
      </c>
      <c r="H8" t="s">
        <v>24</v>
      </c>
      <c r="I8">
        <v>1</v>
      </c>
      <c r="J8">
        <v>1</v>
      </c>
      <c r="K8" s="1">
        <v>0.1</v>
      </c>
      <c r="L8" s="1">
        <v>0</v>
      </c>
      <c r="N8" s="6">
        <v>100</v>
      </c>
      <c r="O8" s="6">
        <f>N8*$N$2</f>
        <v>120</v>
      </c>
      <c r="P8" s="6">
        <f t="shared" ref="P8:R8" si="0">O8*$N$2</f>
        <v>144</v>
      </c>
      <c r="Q8" s="6">
        <f t="shared" si="0"/>
        <v>172.79999999999998</v>
      </c>
      <c r="R8" s="6">
        <f t="shared" si="0"/>
        <v>207.35999999999999</v>
      </c>
      <c r="T8" s="6">
        <f t="array" ref="T8:X8">MMULT(I8:J8,TRANSPOSE(I14:J18))</f>
        <v>100.876</v>
      </c>
      <c r="U8" s="6">
        <v>120.876</v>
      </c>
      <c r="V8" s="6">
        <v>144.876</v>
      </c>
      <c r="W8" s="6">
        <v>176.876</v>
      </c>
      <c r="X8" s="6">
        <v>215.27600000000001</v>
      </c>
      <c r="Z8" s="11">
        <f t="array" ref="Z8:AD8">T8:X8-MMULT(K8:L8,T10:X11)-N8:R8</f>
        <v>0</v>
      </c>
      <c r="AA8" s="12">
        <v>0</v>
      </c>
      <c r="AB8" s="12">
        <v>0</v>
      </c>
      <c r="AC8" s="12">
        <v>0</v>
      </c>
      <c r="AD8" s="13">
        <v>0</v>
      </c>
    </row>
    <row r="9" spans="1:30" x14ac:dyDescent="0.35">
      <c r="I9" t="s">
        <v>50</v>
      </c>
      <c r="T9" t="s">
        <v>44</v>
      </c>
      <c r="Z9" t="s">
        <v>65</v>
      </c>
    </row>
    <row r="10" spans="1:30" x14ac:dyDescent="0.35">
      <c r="F10" t="s">
        <v>3</v>
      </c>
      <c r="G10" t="s">
        <v>9</v>
      </c>
      <c r="I10" s="1">
        <v>1</v>
      </c>
      <c r="J10" s="1">
        <v>0</v>
      </c>
      <c r="T10" s="9">
        <v>8.76</v>
      </c>
      <c r="U10" s="9">
        <v>8.76</v>
      </c>
      <c r="V10" s="9">
        <v>8.76</v>
      </c>
      <c r="W10" s="9">
        <v>40.76</v>
      </c>
      <c r="X10" s="9">
        <v>79.16</v>
      </c>
      <c r="Z10" s="14">
        <f t="array" ref="Z10:AD11">T10:X11-MMULT(I10:J11,TRANSPOSE(I14:J18))</f>
        <v>0</v>
      </c>
      <c r="AA10" s="15">
        <v>0</v>
      </c>
      <c r="AB10" s="15">
        <v>0</v>
      </c>
      <c r="AC10" s="15">
        <v>0</v>
      </c>
      <c r="AD10" s="16">
        <v>0</v>
      </c>
    </row>
    <row r="11" spans="1:30" x14ac:dyDescent="0.35">
      <c r="F11" t="s">
        <v>6</v>
      </c>
      <c r="G11" t="s">
        <v>10</v>
      </c>
      <c r="I11" s="1">
        <v>0</v>
      </c>
      <c r="J11" s="1">
        <v>1</v>
      </c>
      <c r="T11" s="9">
        <v>92.116</v>
      </c>
      <c r="U11" s="9">
        <v>112.116</v>
      </c>
      <c r="V11" s="9">
        <v>136.11600000000001</v>
      </c>
      <c r="W11" s="9">
        <v>136.11600000000001</v>
      </c>
      <c r="X11" s="9">
        <v>136.11600000000001</v>
      </c>
      <c r="Z11" s="17">
        <v>0</v>
      </c>
      <c r="AA11" s="18">
        <v>0</v>
      </c>
      <c r="AB11" s="18">
        <v>0</v>
      </c>
      <c r="AC11" s="18">
        <v>0</v>
      </c>
      <c r="AD11" s="19">
        <v>0</v>
      </c>
    </row>
    <row r="13" spans="1:30" x14ac:dyDescent="0.35">
      <c r="I13" t="s">
        <v>47</v>
      </c>
    </row>
    <row r="14" spans="1:30" x14ac:dyDescent="0.35">
      <c r="A14" t="s">
        <v>19</v>
      </c>
      <c r="I14" s="9">
        <v>8.76</v>
      </c>
      <c r="J14" s="9">
        <v>92.116</v>
      </c>
      <c r="T14" t="s">
        <v>56</v>
      </c>
    </row>
    <row r="15" spans="1:30" x14ac:dyDescent="0.35">
      <c r="A15" t="s">
        <v>20</v>
      </c>
      <c r="I15" s="9">
        <v>8.76</v>
      </c>
      <c r="J15" s="9">
        <v>112.116</v>
      </c>
      <c r="T15" s="7" cm="1">
        <f t="array" ref="T15">SUM(K42:L46+K49:L53)</f>
        <v>97970.740642999997</v>
      </c>
      <c r="U15" t="s">
        <v>57</v>
      </c>
    </row>
    <row r="16" spans="1:30" x14ac:dyDescent="0.35">
      <c r="A16" t="s">
        <v>21</v>
      </c>
      <c r="I16" s="9">
        <v>8.76</v>
      </c>
      <c r="J16" s="9">
        <v>136.11600000000001</v>
      </c>
    </row>
    <row r="17" spans="1:24" x14ac:dyDescent="0.35">
      <c r="A17" t="s">
        <v>22</v>
      </c>
      <c r="I17" s="9">
        <v>40.76</v>
      </c>
      <c r="J17" s="9">
        <v>136.11600000000001</v>
      </c>
    </row>
    <row r="18" spans="1:24" x14ac:dyDescent="0.35">
      <c r="A18" t="s">
        <v>23</v>
      </c>
      <c r="I18" s="9">
        <v>79.16</v>
      </c>
      <c r="J18" s="9">
        <v>136.11600000000001</v>
      </c>
    </row>
    <row r="20" spans="1:24" x14ac:dyDescent="0.35">
      <c r="K20" t="s">
        <v>62</v>
      </c>
    </row>
    <row r="21" spans="1:24" x14ac:dyDescent="0.35">
      <c r="D21" t="s">
        <v>31</v>
      </c>
      <c r="G21" t="s">
        <v>16</v>
      </c>
      <c r="H21" t="s">
        <v>26</v>
      </c>
      <c r="K21" s="1">
        <v>150</v>
      </c>
      <c r="L21" s="1">
        <v>0</v>
      </c>
      <c r="M21" t="s">
        <v>45</v>
      </c>
    </row>
    <row r="22" spans="1:24" x14ac:dyDescent="0.35">
      <c r="D22" t="s">
        <v>32</v>
      </c>
      <c r="G22" t="s">
        <v>17</v>
      </c>
      <c r="H22" t="s">
        <v>25</v>
      </c>
      <c r="K22" s="1">
        <v>700</v>
      </c>
      <c r="L22" s="1">
        <v>700</v>
      </c>
      <c r="M22" t="s">
        <v>46</v>
      </c>
    </row>
    <row r="23" spans="1:24" x14ac:dyDescent="0.35">
      <c r="K23" t="s">
        <v>40</v>
      </c>
    </row>
    <row r="24" spans="1:24" x14ac:dyDescent="0.35">
      <c r="E24" t="s">
        <v>34</v>
      </c>
      <c r="G24" t="s">
        <v>35</v>
      </c>
      <c r="H24" t="s">
        <v>59</v>
      </c>
      <c r="K24" s="1">
        <f>0.9*8760</f>
        <v>7884</v>
      </c>
      <c r="L24" s="1">
        <f>0.15*8760</f>
        <v>1314</v>
      </c>
      <c r="M24" t="s">
        <v>60</v>
      </c>
    </row>
    <row r="25" spans="1:24" x14ac:dyDescent="0.35">
      <c r="E25" t="s">
        <v>36</v>
      </c>
      <c r="G25" t="s">
        <v>37</v>
      </c>
      <c r="H25" t="s">
        <v>59</v>
      </c>
      <c r="K25" s="1">
        <f>0.2*8760</f>
        <v>1752</v>
      </c>
      <c r="L25" s="1">
        <v>1000</v>
      </c>
      <c r="M25" t="s">
        <v>61</v>
      </c>
    </row>
    <row r="26" spans="1:24" x14ac:dyDescent="0.35">
      <c r="K26" t="s">
        <v>58</v>
      </c>
      <c r="T26" t="s">
        <v>52</v>
      </c>
    </row>
    <row r="27" spans="1:24" x14ac:dyDescent="0.35">
      <c r="A27" t="s">
        <v>19</v>
      </c>
      <c r="B27" t="s">
        <v>7</v>
      </c>
      <c r="G27" t="s">
        <v>27</v>
      </c>
      <c r="H27" t="s">
        <v>43</v>
      </c>
      <c r="K27" s="4">
        <f t="array" ref="K27:L31">K39:L39+MMULT(T27:X31,K33:L37)</f>
        <v>5</v>
      </c>
      <c r="L27" s="4">
        <v>70.103500999999994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35">
      <c r="A28" t="s">
        <v>20</v>
      </c>
      <c r="K28" s="4">
        <v>5</v>
      </c>
      <c r="L28" s="4">
        <v>103.58904099999999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35">
      <c r="A29" t="s">
        <v>21</v>
      </c>
      <c r="K29" s="4">
        <v>5</v>
      </c>
      <c r="L29" s="4">
        <v>103.58904099999999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</row>
    <row r="30" spans="1:24" x14ac:dyDescent="0.35">
      <c r="A30" t="s">
        <v>22</v>
      </c>
      <c r="K30" s="4">
        <v>5.1699644899999999</v>
      </c>
      <c r="L30" s="4">
        <v>103.58904099999999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</row>
    <row r="31" spans="1:24" x14ac:dyDescent="0.35">
      <c r="A31" t="s">
        <v>23</v>
      </c>
      <c r="K31" s="4">
        <v>10.040588490000001</v>
      </c>
      <c r="L31" s="4">
        <v>103.58904099999999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</row>
    <row r="32" spans="1:24" x14ac:dyDescent="0.35">
      <c r="K32" t="s">
        <v>41</v>
      </c>
      <c r="L32" s="8"/>
    </row>
    <row r="33" spans="1:12" x14ac:dyDescent="0.35">
      <c r="A33" t="s">
        <v>19</v>
      </c>
      <c r="B33" t="s">
        <v>7</v>
      </c>
      <c r="G33" t="s">
        <v>28</v>
      </c>
      <c r="H33" t="s">
        <v>43</v>
      </c>
      <c r="K33" s="10">
        <v>0</v>
      </c>
      <c r="L33" s="10">
        <v>70.103500999999994</v>
      </c>
    </row>
    <row r="34" spans="1:12" x14ac:dyDescent="0.35">
      <c r="A34" t="s">
        <v>20</v>
      </c>
      <c r="K34" s="10">
        <v>0</v>
      </c>
      <c r="L34" s="10">
        <v>33.48554</v>
      </c>
    </row>
    <row r="35" spans="1:12" x14ac:dyDescent="0.35">
      <c r="A35" t="s">
        <v>21</v>
      </c>
      <c r="K35" s="10">
        <v>0</v>
      </c>
      <c r="L35" s="10">
        <v>0</v>
      </c>
    </row>
    <row r="36" spans="1:12" x14ac:dyDescent="0.35">
      <c r="A36" t="s">
        <v>22</v>
      </c>
      <c r="K36" s="10">
        <v>0.16996449</v>
      </c>
      <c r="L36" s="10">
        <v>0</v>
      </c>
    </row>
    <row r="37" spans="1:12" x14ac:dyDescent="0.35">
      <c r="A37" t="s">
        <v>23</v>
      </c>
      <c r="K37" s="10">
        <v>4.8706240000000003</v>
      </c>
      <c r="L37" s="10">
        <v>0</v>
      </c>
    </row>
    <row r="38" spans="1:12" x14ac:dyDescent="0.35">
      <c r="K38" t="s">
        <v>42</v>
      </c>
    </row>
    <row r="39" spans="1:12" x14ac:dyDescent="0.35">
      <c r="G39" t="s">
        <v>29</v>
      </c>
      <c r="H39" t="s">
        <v>43</v>
      </c>
      <c r="K39" s="1">
        <v>5</v>
      </c>
      <c r="L39" s="1">
        <v>0</v>
      </c>
    </row>
    <row r="41" spans="1:12" x14ac:dyDescent="0.35">
      <c r="K41" t="s">
        <v>54</v>
      </c>
    </row>
    <row r="42" spans="1:12" x14ac:dyDescent="0.35">
      <c r="A42" t="s">
        <v>19</v>
      </c>
      <c r="K42" s="1">
        <f t="array" ref="K42:L46">MMULT(TRANSPOSE(T10:X11),_xlfn.MUNIT(2)*K21:L21)</f>
        <v>1314</v>
      </c>
      <c r="L42" s="1">
        <v>0</v>
      </c>
    </row>
    <row r="43" spans="1:12" x14ac:dyDescent="0.35">
      <c r="A43" t="s">
        <v>20</v>
      </c>
      <c r="K43" s="1">
        <v>1314</v>
      </c>
      <c r="L43" s="1">
        <v>0</v>
      </c>
    </row>
    <row r="44" spans="1:12" x14ac:dyDescent="0.35">
      <c r="A44" t="s">
        <v>21</v>
      </c>
      <c r="K44" s="1">
        <v>1314</v>
      </c>
      <c r="L44" s="1">
        <v>0</v>
      </c>
    </row>
    <row r="45" spans="1:12" x14ac:dyDescent="0.35">
      <c r="A45" t="s">
        <v>22</v>
      </c>
      <c r="K45" s="1">
        <v>6114</v>
      </c>
      <c r="L45" s="1">
        <v>0</v>
      </c>
    </row>
    <row r="46" spans="1:12" x14ac:dyDescent="0.35">
      <c r="A46" t="s">
        <v>23</v>
      </c>
      <c r="K46" s="1">
        <v>11874</v>
      </c>
      <c r="L46" s="1">
        <v>0</v>
      </c>
    </row>
    <row r="48" spans="1:12" x14ac:dyDescent="0.35">
      <c r="K48" t="s">
        <v>55</v>
      </c>
    </row>
    <row r="49" spans="1:12" x14ac:dyDescent="0.35">
      <c r="A49" t="s">
        <v>19</v>
      </c>
      <c r="K49" s="1">
        <f t="array" ref="K49:L53">K22:L22*K33:L37</f>
        <v>0</v>
      </c>
      <c r="L49" s="1">
        <v>49072.450699999994</v>
      </c>
    </row>
    <row r="50" spans="1:12" x14ac:dyDescent="0.35">
      <c r="A50" t="s">
        <v>20</v>
      </c>
      <c r="K50" s="1">
        <v>0</v>
      </c>
      <c r="L50" s="1">
        <v>23439.878000000001</v>
      </c>
    </row>
    <row r="51" spans="1:12" x14ac:dyDescent="0.35">
      <c r="A51" t="s">
        <v>21</v>
      </c>
      <c r="K51" s="1">
        <v>0</v>
      </c>
      <c r="L51" s="1">
        <v>0</v>
      </c>
    </row>
    <row r="52" spans="1:12" x14ac:dyDescent="0.35">
      <c r="A52" t="s">
        <v>22</v>
      </c>
      <c r="K52" s="1">
        <v>118.975143</v>
      </c>
      <c r="L52" s="1">
        <v>0</v>
      </c>
    </row>
    <row r="53" spans="1:12" x14ac:dyDescent="0.35">
      <c r="A53" t="s">
        <v>23</v>
      </c>
      <c r="K53" s="1">
        <v>3409.4368000000004</v>
      </c>
      <c r="L53" s="1">
        <v>0</v>
      </c>
    </row>
    <row r="55" spans="1:12" x14ac:dyDescent="0.35">
      <c r="K55" t="s">
        <v>66</v>
      </c>
    </row>
    <row r="56" spans="1:12" x14ac:dyDescent="0.35">
      <c r="A56" t="s">
        <v>19</v>
      </c>
      <c r="K56" s="24">
        <f t="array" ref="K56:L60">MMULT(K27:L31,_xlfn.MUNIT(2)*K24:L24)*0.001- TRANSPOSE(T10:X11)</f>
        <v>30.660000000000004</v>
      </c>
      <c r="L56" s="25">
        <v>3.1399999045333971E-7</v>
      </c>
    </row>
    <row r="57" spans="1:12" x14ac:dyDescent="0.35">
      <c r="A57" t="s">
        <v>20</v>
      </c>
      <c r="K57" s="26">
        <v>30.660000000000004</v>
      </c>
      <c r="L57" s="27">
        <v>23.999999874000011</v>
      </c>
    </row>
    <row r="58" spans="1:12" x14ac:dyDescent="0.35">
      <c r="A58" t="s">
        <v>21</v>
      </c>
      <c r="K58" s="26">
        <v>30.660000000000004</v>
      </c>
      <c r="L58" s="27">
        <v>-1.2600000331985939E-7</v>
      </c>
    </row>
    <row r="59" spans="1:12" x14ac:dyDescent="0.35">
      <c r="A59" t="s">
        <v>22</v>
      </c>
      <c r="K59" s="26">
        <v>3.915999968739925E-8</v>
      </c>
      <c r="L59" s="27">
        <v>-1.2600000331985939E-7</v>
      </c>
    </row>
    <row r="60" spans="1:12" x14ac:dyDescent="0.35">
      <c r="A60" t="s">
        <v>23</v>
      </c>
      <c r="K60" s="28">
        <v>-3.4483998945233907E-7</v>
      </c>
      <c r="L60" s="29">
        <v>-1.2600000331985939E-7</v>
      </c>
    </row>
    <row r="62" spans="1:12" x14ac:dyDescent="0.35">
      <c r="K62" t="s">
        <v>67</v>
      </c>
    </row>
    <row r="63" spans="1:12" x14ac:dyDescent="0.35">
      <c r="A63" t="s">
        <v>19</v>
      </c>
      <c r="K63" s="14">
        <f t="array" ref="K63:L67">MMULT(K27:L31,_xlfn.MUNIT(2)*K25:L25)*0.001- TRANSPOSE(T10:X11)</f>
        <v>0</v>
      </c>
      <c r="L63" s="20">
        <v>-22.012499000000005</v>
      </c>
    </row>
    <row r="64" spans="1:12" x14ac:dyDescent="0.35">
      <c r="A64" t="s">
        <v>20</v>
      </c>
      <c r="K64" s="21">
        <v>0</v>
      </c>
      <c r="L64" s="22">
        <v>-8.5269590000000051</v>
      </c>
    </row>
    <row r="65" spans="1:12" x14ac:dyDescent="0.35">
      <c r="A65" t="s">
        <v>21</v>
      </c>
      <c r="K65" s="21">
        <v>0</v>
      </c>
      <c r="L65" s="22">
        <v>-32.526959000000019</v>
      </c>
    </row>
    <row r="66" spans="1:12" x14ac:dyDescent="0.35">
      <c r="A66" t="s">
        <v>22</v>
      </c>
      <c r="K66" s="21">
        <v>-31.702222213519999</v>
      </c>
      <c r="L66" s="22">
        <v>-32.526959000000019</v>
      </c>
    </row>
    <row r="67" spans="1:12" x14ac:dyDescent="0.35">
      <c r="A67" t="s">
        <v>23</v>
      </c>
      <c r="K67" s="17">
        <v>-61.568888965519989</v>
      </c>
      <c r="L67" s="23">
        <v>-32.526959000000019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C269-8EBE-47B7-80AA-01E8CD0CCD53}">
  <sheetPr codeName="Sheet2"/>
  <dimension ref="A1:AC28"/>
  <sheetViews>
    <sheetView tabSelected="1" zoomScale="115" zoomScaleNormal="115" workbookViewId="0">
      <selection activeCell="T27" sqref="T27"/>
    </sheetView>
  </sheetViews>
  <sheetFormatPr defaultRowHeight="14.5" x14ac:dyDescent="0.35"/>
  <cols>
    <col min="1" max="4" width="6.54296875" customWidth="1"/>
    <col min="5" max="5" width="23" bestFit="1" customWidth="1"/>
    <col min="6" max="6" width="7.54296875" customWidth="1"/>
    <col min="7" max="47" width="6.1796875" customWidth="1"/>
  </cols>
  <sheetData>
    <row r="1" spans="1:29" x14ac:dyDescent="0.35">
      <c r="A1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</row>
    <row r="2" spans="1:29" x14ac:dyDescent="0.35">
      <c r="B2" t="s">
        <v>1</v>
      </c>
      <c r="G2" t="s">
        <v>2</v>
      </c>
      <c r="H2" t="s">
        <v>12</v>
      </c>
      <c r="J2" s="3"/>
      <c r="K2" s="3"/>
    </row>
    <row r="3" spans="1:29" x14ac:dyDescent="0.35">
      <c r="C3" t="s">
        <v>30</v>
      </c>
      <c r="J3" s="3"/>
      <c r="K3" s="3"/>
    </row>
    <row r="4" spans="1:29" x14ac:dyDescent="0.35">
      <c r="D4" t="s">
        <v>0</v>
      </c>
      <c r="J4" s="3" t="s">
        <v>3</v>
      </c>
      <c r="K4" s="3" t="s">
        <v>6</v>
      </c>
      <c r="M4" s="3" t="s">
        <v>14</v>
      </c>
    </row>
    <row r="5" spans="1:29" ht="64.5" customHeight="1" x14ac:dyDescent="0.35">
      <c r="E5" t="s">
        <v>4</v>
      </c>
      <c r="G5" s="2" t="s">
        <v>48</v>
      </c>
      <c r="H5" s="2" t="s">
        <v>49</v>
      </c>
      <c r="I5" s="2"/>
      <c r="J5" s="2" t="s">
        <v>9</v>
      </c>
      <c r="K5" s="2" t="s">
        <v>10</v>
      </c>
      <c r="L5" s="2"/>
      <c r="M5" s="2" t="s">
        <v>15</v>
      </c>
    </row>
    <row r="6" spans="1:29" x14ac:dyDescent="0.35">
      <c r="F6" t="s">
        <v>5</v>
      </c>
    </row>
    <row r="7" spans="1:29" x14ac:dyDescent="0.35">
      <c r="G7" t="s">
        <v>63</v>
      </c>
      <c r="J7" t="s">
        <v>38</v>
      </c>
      <c r="M7" t="s">
        <v>39</v>
      </c>
      <c r="N7" s="5">
        <v>1.2</v>
      </c>
      <c r="Y7" t="s">
        <v>68</v>
      </c>
    </row>
    <row r="8" spans="1:29" x14ac:dyDescent="0.35">
      <c r="B8" t="s">
        <v>2</v>
      </c>
      <c r="E8" t="s">
        <v>48</v>
      </c>
      <c r="F8" t="s">
        <v>24</v>
      </c>
      <c r="G8" s="31">
        <v>1</v>
      </c>
      <c r="H8" s="31">
        <v>0</v>
      </c>
      <c r="J8" s="1">
        <v>0.1</v>
      </c>
      <c r="K8" s="1">
        <v>0</v>
      </c>
      <c r="M8" s="6">
        <v>0</v>
      </c>
      <c r="N8" s="6">
        <f>M8*$N$7</f>
        <v>0</v>
      </c>
      <c r="O8" s="6">
        <f>N8*$N$7</f>
        <v>0</v>
      </c>
      <c r="P8" s="6">
        <f>O8*$N$7</f>
        <v>0</v>
      </c>
      <c r="Q8" s="6">
        <f>P8*$N$7</f>
        <v>0</v>
      </c>
      <c r="Y8" s="14">
        <f t="array" ref="Y8:AC9">TRANSPOSE(G17:H21)-MMULT(J8:K9,S11:W12)-M8:Q9</f>
        <v>0</v>
      </c>
      <c r="Z8" s="15">
        <v>0</v>
      </c>
      <c r="AA8" s="15">
        <v>0</v>
      </c>
      <c r="AB8" s="15">
        <v>0</v>
      </c>
      <c r="AC8" s="16">
        <v>0</v>
      </c>
    </row>
    <row r="9" spans="1:29" x14ac:dyDescent="0.35">
      <c r="B9" t="s">
        <v>12</v>
      </c>
      <c r="E9" t="s">
        <v>49</v>
      </c>
      <c r="G9" s="31">
        <v>0</v>
      </c>
      <c r="H9" s="31">
        <v>1</v>
      </c>
      <c r="J9" s="1">
        <v>0</v>
      </c>
      <c r="K9" s="1">
        <v>0</v>
      </c>
      <c r="M9" s="6">
        <v>100</v>
      </c>
      <c r="N9" s="6">
        <f>M9*$N$7</f>
        <v>120</v>
      </c>
      <c r="O9" s="6">
        <f>N9*$N$7</f>
        <v>144</v>
      </c>
      <c r="P9" s="6">
        <f>O9*$N$7</f>
        <v>172.79999999999998</v>
      </c>
      <c r="Q9" s="6">
        <f>P9*$N$7</f>
        <v>207.35999999999999</v>
      </c>
      <c r="Y9" s="17">
        <v>0</v>
      </c>
      <c r="Z9" s="18">
        <v>0</v>
      </c>
      <c r="AA9" s="18">
        <v>0</v>
      </c>
      <c r="AB9" s="18">
        <v>0</v>
      </c>
      <c r="AC9" s="19">
        <v>0</v>
      </c>
    </row>
    <row r="10" spans="1:29" x14ac:dyDescent="0.35">
      <c r="G10" t="s">
        <v>50</v>
      </c>
      <c r="S10" t="s">
        <v>44</v>
      </c>
      <c r="Y10" t="s">
        <v>65</v>
      </c>
    </row>
    <row r="11" spans="1:29" x14ac:dyDescent="0.35">
      <c r="D11" t="s">
        <v>3</v>
      </c>
      <c r="E11" t="s">
        <v>9</v>
      </c>
      <c r="G11" s="1">
        <v>1</v>
      </c>
      <c r="H11" s="1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Y11" s="14">
        <f t="array" ref="Y11:AC12">S11:W12-MMULT(G11:H12,TRANSPOSE(G17:H21))</f>
        <v>0</v>
      </c>
      <c r="Z11" s="15">
        <v>0</v>
      </c>
      <c r="AA11" s="15">
        <v>0</v>
      </c>
      <c r="AB11" s="15">
        <v>0</v>
      </c>
      <c r="AC11" s="16">
        <v>0</v>
      </c>
    </row>
    <row r="12" spans="1:29" x14ac:dyDescent="0.35">
      <c r="D12" t="s">
        <v>6</v>
      </c>
      <c r="E12" t="s">
        <v>10</v>
      </c>
      <c r="G12" s="1">
        <v>0</v>
      </c>
      <c r="H12" s="1">
        <v>1</v>
      </c>
      <c r="S12" s="30">
        <v>100</v>
      </c>
      <c r="T12" s="30">
        <v>120</v>
      </c>
      <c r="U12" s="30">
        <v>144</v>
      </c>
      <c r="V12" s="30">
        <v>172.8</v>
      </c>
      <c r="W12" s="30">
        <v>207.36</v>
      </c>
      <c r="Y12" s="17">
        <v>0</v>
      </c>
      <c r="Z12" s="18">
        <v>0</v>
      </c>
      <c r="AA12" s="18">
        <v>0</v>
      </c>
      <c r="AB12" s="18">
        <v>0</v>
      </c>
      <c r="AC12" s="19">
        <v>0</v>
      </c>
    </row>
    <row r="13" spans="1:29" x14ac:dyDescent="0.35">
      <c r="J13" t="s">
        <v>62</v>
      </c>
    </row>
    <row r="14" spans="1:29" x14ac:dyDescent="0.35">
      <c r="C14" t="s">
        <v>31</v>
      </c>
      <c r="E14" t="s">
        <v>16</v>
      </c>
      <c r="F14" t="s">
        <v>26</v>
      </c>
      <c r="J14" s="1">
        <v>50</v>
      </c>
      <c r="K14" s="1">
        <v>20</v>
      </c>
      <c r="L14" t="s">
        <v>45</v>
      </c>
    </row>
    <row r="16" spans="1:29" x14ac:dyDescent="0.35">
      <c r="G16" t="s">
        <v>47</v>
      </c>
    </row>
    <row r="17" spans="1:20" x14ac:dyDescent="0.35">
      <c r="A17" t="s">
        <v>19</v>
      </c>
      <c r="G17" s="30">
        <v>0</v>
      </c>
      <c r="H17" s="30">
        <v>100</v>
      </c>
      <c r="S17" t="s">
        <v>56</v>
      </c>
    </row>
    <row r="18" spans="1:20" x14ac:dyDescent="0.35">
      <c r="A18" t="s">
        <v>20</v>
      </c>
      <c r="G18" s="30">
        <v>0</v>
      </c>
      <c r="H18" s="30">
        <v>120</v>
      </c>
      <c r="S18" s="7">
        <v>1</v>
      </c>
      <c r="T18" t="s">
        <v>57</v>
      </c>
    </row>
    <row r="19" spans="1:20" x14ac:dyDescent="0.35">
      <c r="A19" t="s">
        <v>21</v>
      </c>
      <c r="G19" s="30">
        <v>0</v>
      </c>
      <c r="H19" s="30">
        <v>144</v>
      </c>
    </row>
    <row r="20" spans="1:20" x14ac:dyDescent="0.35">
      <c r="A20" t="s">
        <v>22</v>
      </c>
      <c r="G20" s="30">
        <v>0</v>
      </c>
      <c r="H20" s="30">
        <v>172.8</v>
      </c>
    </row>
    <row r="21" spans="1:20" x14ac:dyDescent="0.35">
      <c r="A21" t="s">
        <v>23</v>
      </c>
      <c r="G21" s="30">
        <v>0</v>
      </c>
      <c r="H21" s="30">
        <v>207.36</v>
      </c>
    </row>
    <row r="23" spans="1:20" x14ac:dyDescent="0.35">
      <c r="J23" t="s">
        <v>54</v>
      </c>
    </row>
    <row r="24" spans="1:20" x14ac:dyDescent="0.35">
      <c r="A24" t="s">
        <v>19</v>
      </c>
      <c r="J24" s="32">
        <f t="array" ref="J24:K28">MMULT(TRANSPOSE(S11:W12),_xlfn.MUNIT(2)*J14:K14)</f>
        <v>0</v>
      </c>
      <c r="K24" s="32">
        <v>2000</v>
      </c>
    </row>
    <row r="25" spans="1:20" x14ac:dyDescent="0.35">
      <c r="A25" t="s">
        <v>20</v>
      </c>
      <c r="J25" s="32">
        <v>0</v>
      </c>
      <c r="K25" s="32">
        <v>2400</v>
      </c>
    </row>
    <row r="26" spans="1:20" x14ac:dyDescent="0.35">
      <c r="A26" t="s">
        <v>21</v>
      </c>
      <c r="J26" s="32">
        <v>0</v>
      </c>
      <c r="K26" s="32">
        <v>2880</v>
      </c>
    </row>
    <row r="27" spans="1:20" x14ac:dyDescent="0.35">
      <c r="A27" t="s">
        <v>22</v>
      </c>
      <c r="J27" s="32">
        <v>0</v>
      </c>
      <c r="K27" s="32">
        <v>3456</v>
      </c>
    </row>
    <row r="28" spans="1:20" x14ac:dyDescent="0.35">
      <c r="A28" t="s">
        <v>23</v>
      </c>
      <c r="J28" s="32">
        <v>0</v>
      </c>
      <c r="K28" s="32">
        <v>4147.2000000000007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20B358-E840-48FD-BF6F-9DC922742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9C9D8A-2D45-412A-B3BB-E98542CFDE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multi-year_rcot</vt:lpstr>
      <vt:lpstr>multi-year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2024-03-08T18:56:31Z</dcterms:created>
  <dcterms:modified xsi:type="dcterms:W3CDTF">2024-03-20T14:12:06Z</dcterms:modified>
</cp:coreProperties>
</file>