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682" firstSheet="4" activeTab="4"/>
  </bookViews>
  <sheets>
    <sheet name="Исходные данные" sheetId="5" r:id="rId1"/>
    <sheet name="Расчеты" sheetId="6" r:id="rId2"/>
    <sheet name="Уравнение МР в матричной форме" sheetId="7" r:id="rId3"/>
    <sheet name="Оценка влияния факторов" sheetId="8" r:id="rId4"/>
    <sheet name="Анализ данных Регрессия для Х" sheetId="10" r:id="rId5"/>
    <sheet name="Тест Голдфельда-Квандта" sheetId="12" r:id="rId6"/>
    <sheet name="Тест Дарбина-Уотсона" sheetId="13" r:id="rId7"/>
  </sheets>
  <definedNames>
    <definedName name="_xlnm._FilterDatabase" localSheetId="5" hidden="1">'Тест Голдфельда-Квандта'!$D$7:$D$69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'Оценка влияния факторов'!$J$8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H74" i="13" l="1"/>
  <c r="F74" i="13"/>
  <c r="J74" i="13"/>
  <c r="M5" i="13" l="1"/>
  <c r="M6" i="13"/>
  <c r="M64" i="13" s="1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4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5" i="13"/>
  <c r="L64" i="13" s="1"/>
  <c r="Q28" i="12"/>
  <c r="J51" i="12"/>
  <c r="K51" i="12" s="1"/>
  <c r="J52" i="12"/>
  <c r="K52" i="12" s="1"/>
  <c r="J53" i="12"/>
  <c r="K53" i="12" s="1"/>
  <c r="J54" i="12"/>
  <c r="K54" i="12" s="1"/>
  <c r="J55" i="12"/>
  <c r="K55" i="12" s="1"/>
  <c r="J56" i="12"/>
  <c r="K56" i="12" s="1"/>
  <c r="J57" i="12"/>
  <c r="K57" i="12" s="1"/>
  <c r="J58" i="12"/>
  <c r="K58" i="12" s="1"/>
  <c r="J59" i="12"/>
  <c r="K59" i="12" s="1"/>
  <c r="J60" i="12"/>
  <c r="K60" i="12" s="1"/>
  <c r="J61" i="12"/>
  <c r="K61" i="12" s="1"/>
  <c r="J62" i="12"/>
  <c r="K62" i="12" s="1"/>
  <c r="J63" i="12"/>
  <c r="K63" i="12" s="1"/>
  <c r="J64" i="12"/>
  <c r="K64" i="12" s="1"/>
  <c r="J65" i="12"/>
  <c r="K65" i="12" s="1"/>
  <c r="J66" i="12"/>
  <c r="K66" i="12" s="1"/>
  <c r="J67" i="12"/>
  <c r="K67" i="12" s="1"/>
  <c r="J68" i="12"/>
  <c r="K68" i="12" s="1"/>
  <c r="J69" i="12"/>
  <c r="K69" i="12" s="1"/>
  <c r="J50" i="12"/>
  <c r="K50" i="12" s="1"/>
  <c r="K70" i="12" s="1"/>
  <c r="Q24" i="12" s="1"/>
  <c r="J9" i="12"/>
  <c r="K9" i="12" s="1"/>
  <c r="J10" i="12"/>
  <c r="K10" i="12" s="1"/>
  <c r="J11" i="12"/>
  <c r="K11" i="12" s="1"/>
  <c r="J12" i="12"/>
  <c r="K12" i="12" s="1"/>
  <c r="J13" i="12"/>
  <c r="K13" i="12" s="1"/>
  <c r="J14" i="12"/>
  <c r="K14" i="12" s="1"/>
  <c r="J15" i="12"/>
  <c r="K15" i="12" s="1"/>
  <c r="J16" i="12"/>
  <c r="K16" i="12" s="1"/>
  <c r="J17" i="12"/>
  <c r="K17" i="12" s="1"/>
  <c r="J18" i="12"/>
  <c r="K18" i="12" s="1"/>
  <c r="J19" i="12"/>
  <c r="K19" i="12" s="1"/>
  <c r="J20" i="12"/>
  <c r="K20" i="12" s="1"/>
  <c r="J21" i="12"/>
  <c r="K21" i="12" s="1"/>
  <c r="J22" i="12"/>
  <c r="K22" i="12" s="1"/>
  <c r="J23" i="12"/>
  <c r="K23" i="12" s="1"/>
  <c r="J24" i="12"/>
  <c r="K24" i="12" s="1"/>
  <c r="J25" i="12"/>
  <c r="K25" i="12" s="1"/>
  <c r="J26" i="12"/>
  <c r="K26" i="12" s="1"/>
  <c r="J27" i="12"/>
  <c r="K27" i="12" s="1"/>
  <c r="J8" i="12"/>
  <c r="K8" i="12" s="1"/>
  <c r="K28" i="12" s="1"/>
  <c r="Q23" i="12" s="1"/>
  <c r="N55" i="12" a="1"/>
  <c r="N55" i="12" s="1"/>
  <c r="M10" i="12" a="1"/>
  <c r="M10" i="12" s="1"/>
  <c r="H68" i="13" l="1"/>
  <c r="Q27" i="12"/>
  <c r="U59" i="12"/>
  <c r="S59" i="12"/>
  <c r="Q59" i="12"/>
  <c r="O59" i="12"/>
  <c r="U58" i="12"/>
  <c r="S58" i="12"/>
  <c r="Q58" i="12"/>
  <c r="O58" i="12"/>
  <c r="U57" i="12"/>
  <c r="S57" i="12"/>
  <c r="Q57" i="12"/>
  <c r="O57" i="12"/>
  <c r="U56" i="12"/>
  <c r="S56" i="12"/>
  <c r="Q56" i="12"/>
  <c r="O56" i="12"/>
  <c r="U55" i="12"/>
  <c r="S55" i="12"/>
  <c r="Q55" i="12"/>
  <c r="O55" i="12"/>
  <c r="T59" i="12"/>
  <c r="R59" i="12"/>
  <c r="P59" i="12"/>
  <c r="N59" i="12"/>
  <c r="T58" i="12"/>
  <c r="R58" i="12"/>
  <c r="P58" i="12"/>
  <c r="N58" i="12"/>
  <c r="T57" i="12"/>
  <c r="R57" i="12"/>
  <c r="P57" i="12"/>
  <c r="N57" i="12"/>
  <c r="T56" i="12"/>
  <c r="R56" i="12"/>
  <c r="P56" i="12"/>
  <c r="N56" i="12"/>
  <c r="T55" i="12"/>
  <c r="R55" i="12"/>
  <c r="P55" i="12"/>
  <c r="T14" i="12"/>
  <c r="R14" i="12"/>
  <c r="P14" i="12"/>
  <c r="N14" i="12"/>
  <c r="T13" i="12"/>
  <c r="R13" i="12"/>
  <c r="P13" i="12"/>
  <c r="N13" i="12"/>
  <c r="T12" i="12"/>
  <c r="R12" i="12"/>
  <c r="P12" i="12"/>
  <c r="N12" i="12"/>
  <c r="T11" i="12"/>
  <c r="R11" i="12"/>
  <c r="P11" i="12"/>
  <c r="N11" i="12"/>
  <c r="T10" i="12"/>
  <c r="R10" i="12"/>
  <c r="P10" i="12"/>
  <c r="N10" i="12"/>
  <c r="S14" i="12"/>
  <c r="Q14" i="12"/>
  <c r="O14" i="12"/>
  <c r="M14" i="12"/>
  <c r="S13" i="12"/>
  <c r="Q13" i="12"/>
  <c r="O13" i="12"/>
  <c r="M13" i="12"/>
  <c r="S12" i="12"/>
  <c r="Q12" i="12"/>
  <c r="O12" i="12"/>
  <c r="M12" i="12"/>
  <c r="S11" i="12"/>
  <c r="Q11" i="12"/>
  <c r="O11" i="12"/>
  <c r="M11" i="12"/>
  <c r="S10" i="12"/>
  <c r="Q10" i="12"/>
  <c r="O10" i="12"/>
  <c r="P31" i="8" l="1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P30" i="8"/>
  <c r="P90" i="8" s="1"/>
  <c r="O30" i="8"/>
  <c r="N30" i="8"/>
  <c r="N90" i="8" s="1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30" i="8"/>
  <c r="M90" i="8" s="1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30" i="8"/>
  <c r="L90" i="8" s="1"/>
  <c r="K89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30" i="8"/>
  <c r="K90" i="8" s="1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30" i="8"/>
  <c r="J90" i="8" s="1"/>
  <c r="C13" i="8"/>
  <c r="C12" i="8"/>
  <c r="C11" i="8"/>
  <c r="C10" i="8"/>
  <c r="C9" i="8"/>
  <c r="C8" i="8"/>
  <c r="C7" i="8"/>
  <c r="E83" i="6"/>
  <c r="E82" i="6"/>
  <c r="E81" i="6"/>
  <c r="E80" i="6"/>
  <c r="E79" i="6"/>
  <c r="E78" i="6"/>
  <c r="E77" i="6"/>
  <c r="T71" i="6" a="1"/>
  <c r="T71" i="6" s="1"/>
  <c r="M87" i="6" a="1"/>
  <c r="N87" i="6" s="1"/>
  <c r="P79" i="6"/>
  <c r="O68" i="6"/>
  <c r="O90" i="8" l="1"/>
  <c r="AA75" i="6"/>
  <c r="W75" i="6"/>
  <c r="AA74" i="6"/>
  <c r="W74" i="6"/>
  <c r="AA73" i="6"/>
  <c r="W73" i="6"/>
  <c r="AA72" i="6"/>
  <c r="W72" i="6"/>
  <c r="AA71" i="6"/>
  <c r="W71" i="6"/>
  <c r="Z75" i="6"/>
  <c r="V75" i="6"/>
  <c r="Z74" i="6"/>
  <c r="V74" i="6"/>
  <c r="Z73" i="6"/>
  <c r="V73" i="6"/>
  <c r="Z72" i="6"/>
  <c r="V72" i="6"/>
  <c r="Z71" i="6"/>
  <c r="V71" i="6"/>
  <c r="Y75" i="6"/>
  <c r="U75" i="6"/>
  <c r="Y74" i="6"/>
  <c r="U74" i="6"/>
  <c r="Y73" i="6"/>
  <c r="U73" i="6"/>
  <c r="Y72" i="6"/>
  <c r="U72" i="6"/>
  <c r="Y71" i="6"/>
  <c r="U71" i="6"/>
  <c r="X75" i="6"/>
  <c r="T75" i="6"/>
  <c r="X74" i="6"/>
  <c r="T74" i="6"/>
  <c r="X73" i="6"/>
  <c r="T73" i="6"/>
  <c r="X72" i="6"/>
  <c r="T72" i="6"/>
  <c r="X71" i="6"/>
  <c r="M91" i="6"/>
  <c r="M89" i="6"/>
  <c r="M87" i="6"/>
  <c r="N90" i="6"/>
  <c r="N88" i="6"/>
  <c r="M90" i="6"/>
  <c r="M88" i="6"/>
  <c r="N91" i="6"/>
  <c r="N89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P28" i="6" s="1"/>
  <c r="L29" i="6"/>
  <c r="L30" i="6"/>
  <c r="P30" i="6" s="1"/>
  <c r="L31" i="6"/>
  <c r="L32" i="6"/>
  <c r="P32" i="6" s="1"/>
  <c r="L33" i="6"/>
  <c r="L34" i="6"/>
  <c r="P34" i="6" s="1"/>
  <c r="L35" i="6"/>
  <c r="L36" i="6"/>
  <c r="P36" i="6" s="1"/>
  <c r="L37" i="6"/>
  <c r="L38" i="6"/>
  <c r="P38" i="6" s="1"/>
  <c r="L39" i="6"/>
  <c r="L40" i="6"/>
  <c r="P40" i="6" s="1"/>
  <c r="L41" i="6"/>
  <c r="P41" i="6" s="1"/>
  <c r="L42" i="6"/>
  <c r="P42" i="6" s="1"/>
  <c r="L43" i="6"/>
  <c r="P43" i="6" s="1"/>
  <c r="L44" i="6"/>
  <c r="P44" i="6" s="1"/>
  <c r="L45" i="6"/>
  <c r="P45" i="6" s="1"/>
  <c r="L46" i="6"/>
  <c r="P46" i="6" s="1"/>
  <c r="L47" i="6"/>
  <c r="P47" i="6" s="1"/>
  <c r="L48" i="6"/>
  <c r="P48" i="6" s="1"/>
  <c r="L49" i="6"/>
  <c r="P49" i="6" s="1"/>
  <c r="L50" i="6"/>
  <c r="P50" i="6" s="1"/>
  <c r="L51" i="6"/>
  <c r="P51" i="6" s="1"/>
  <c r="L52" i="6"/>
  <c r="P52" i="6" s="1"/>
  <c r="L53" i="6"/>
  <c r="P53" i="6" s="1"/>
  <c r="L54" i="6"/>
  <c r="P54" i="6" s="1"/>
  <c r="L55" i="6"/>
  <c r="P55" i="6" s="1"/>
  <c r="L56" i="6"/>
  <c r="P56" i="6" s="1"/>
  <c r="L57" i="6"/>
  <c r="P57" i="6" s="1"/>
  <c r="L58" i="6"/>
  <c r="P58" i="6" s="1"/>
  <c r="L59" i="6"/>
  <c r="P59" i="6" s="1"/>
  <c r="L60" i="6"/>
  <c r="P60" i="6" s="1"/>
  <c r="L61" i="6"/>
  <c r="P61" i="6" s="1"/>
  <c r="L62" i="6"/>
  <c r="P62" i="6" s="1"/>
  <c r="L63" i="6"/>
  <c r="P63" i="6" s="1"/>
  <c r="L4" i="6"/>
  <c r="P4" i="6" s="1"/>
  <c r="D66" i="7" a="1"/>
  <c r="F66" i="7" s="1"/>
  <c r="E66" i="7"/>
  <c r="H66" i="7"/>
  <c r="K66" i="7"/>
  <c r="M66" i="7"/>
  <c r="P66" i="7"/>
  <c r="S66" i="7"/>
  <c r="U66" i="7"/>
  <c r="X66" i="7"/>
  <c r="AA66" i="7"/>
  <c r="AC66" i="7"/>
  <c r="AF66" i="7"/>
  <c r="AI66" i="7"/>
  <c r="AK66" i="7"/>
  <c r="AN66" i="7"/>
  <c r="AQ66" i="7"/>
  <c r="AS66" i="7"/>
  <c r="AV66" i="7"/>
  <c r="AY66" i="7"/>
  <c r="BA66" i="7"/>
  <c r="BD66" i="7"/>
  <c r="BG66" i="7"/>
  <c r="BI66" i="7"/>
  <c r="D67" i="7"/>
  <c r="G67" i="7"/>
  <c r="I67" i="7"/>
  <c r="L67" i="7"/>
  <c r="O67" i="7"/>
  <c r="Q67" i="7"/>
  <c r="T67" i="7"/>
  <c r="W67" i="7"/>
  <c r="Y67" i="7"/>
  <c r="AB67" i="7"/>
  <c r="AE67" i="7"/>
  <c r="AG67" i="7"/>
  <c r="AJ67" i="7"/>
  <c r="AM67" i="7"/>
  <c r="AO67" i="7"/>
  <c r="AR67" i="7"/>
  <c r="AU67" i="7"/>
  <c r="AW67" i="7"/>
  <c r="AZ67" i="7"/>
  <c r="BC67" i="7"/>
  <c r="BE67" i="7"/>
  <c r="BG67" i="7"/>
  <c r="BH67" i="7"/>
  <c r="BI67" i="7"/>
  <c r="BK67" i="7"/>
  <c r="D68" i="7"/>
  <c r="E68" i="7"/>
  <c r="G68" i="7"/>
  <c r="H68" i="7"/>
  <c r="I68" i="7"/>
  <c r="K68" i="7"/>
  <c r="L68" i="7"/>
  <c r="M68" i="7"/>
  <c r="O68" i="7"/>
  <c r="P68" i="7"/>
  <c r="Q68" i="7"/>
  <c r="S68" i="7"/>
  <c r="T68" i="7"/>
  <c r="U68" i="7"/>
  <c r="W68" i="7"/>
  <c r="X68" i="7"/>
  <c r="Y68" i="7"/>
  <c r="AA68" i="7"/>
  <c r="AB68" i="7"/>
  <c r="AC68" i="7"/>
  <c r="AE68" i="7"/>
  <c r="AF68" i="7"/>
  <c r="AG68" i="7"/>
  <c r="AI68" i="7"/>
  <c r="AJ68" i="7"/>
  <c r="AK68" i="7"/>
  <c r="AM68" i="7"/>
  <c r="AN68" i="7"/>
  <c r="AO68" i="7"/>
  <c r="AQ68" i="7"/>
  <c r="AR68" i="7"/>
  <c r="AS68" i="7"/>
  <c r="AU68" i="7"/>
  <c r="AV68" i="7"/>
  <c r="AW68" i="7"/>
  <c r="AY68" i="7"/>
  <c r="AZ68" i="7"/>
  <c r="BA68" i="7"/>
  <c r="BC68" i="7"/>
  <c r="BD68" i="7"/>
  <c r="BE68" i="7"/>
  <c r="BG68" i="7"/>
  <c r="BH68" i="7"/>
  <c r="BI68" i="7"/>
  <c r="BK68" i="7"/>
  <c r="D69" i="7"/>
  <c r="E69" i="7"/>
  <c r="G69" i="7"/>
  <c r="H69" i="7"/>
  <c r="I69" i="7"/>
  <c r="K69" i="7"/>
  <c r="L69" i="7"/>
  <c r="M69" i="7"/>
  <c r="O69" i="7"/>
  <c r="P69" i="7"/>
  <c r="Q69" i="7"/>
  <c r="S69" i="7"/>
  <c r="T69" i="7"/>
  <c r="U69" i="7"/>
  <c r="W69" i="7"/>
  <c r="X69" i="7"/>
  <c r="Y69" i="7"/>
  <c r="AA69" i="7"/>
  <c r="AB69" i="7"/>
  <c r="AC69" i="7"/>
  <c r="AE69" i="7"/>
  <c r="AF69" i="7"/>
  <c r="AG69" i="7"/>
  <c r="AI69" i="7"/>
  <c r="AJ69" i="7"/>
  <c r="AK69" i="7"/>
  <c r="AM69" i="7"/>
  <c r="AN69" i="7"/>
  <c r="AO69" i="7"/>
  <c r="AQ69" i="7"/>
  <c r="AR69" i="7"/>
  <c r="AS69" i="7"/>
  <c r="AU69" i="7"/>
  <c r="AV69" i="7"/>
  <c r="AW69" i="7"/>
  <c r="AY69" i="7"/>
  <c r="AZ69" i="7"/>
  <c r="BA69" i="7"/>
  <c r="BC69" i="7"/>
  <c r="BD69" i="7"/>
  <c r="BE69" i="7"/>
  <c r="BG69" i="7"/>
  <c r="BH69" i="7"/>
  <c r="BI69" i="7"/>
  <c r="BK69" i="7"/>
  <c r="D70" i="7"/>
  <c r="E70" i="7"/>
  <c r="G70" i="7"/>
  <c r="H70" i="7"/>
  <c r="I70" i="7"/>
  <c r="K70" i="7"/>
  <c r="L70" i="7"/>
  <c r="M70" i="7"/>
  <c r="O70" i="7"/>
  <c r="P70" i="7"/>
  <c r="Q70" i="7"/>
  <c r="S70" i="7"/>
  <c r="T70" i="7"/>
  <c r="U70" i="7"/>
  <c r="W70" i="7"/>
  <c r="X70" i="7"/>
  <c r="Y70" i="7"/>
  <c r="AA70" i="7"/>
  <c r="AB70" i="7"/>
  <c r="AC70" i="7"/>
  <c r="AE70" i="7"/>
  <c r="AF70" i="7"/>
  <c r="AG70" i="7"/>
  <c r="AI70" i="7"/>
  <c r="AJ70" i="7"/>
  <c r="AK70" i="7"/>
  <c r="AM70" i="7"/>
  <c r="AN70" i="7"/>
  <c r="AO70" i="7"/>
  <c r="AQ70" i="7"/>
  <c r="AR70" i="7"/>
  <c r="AS70" i="7"/>
  <c r="AU70" i="7"/>
  <c r="AV70" i="7"/>
  <c r="AW70" i="7"/>
  <c r="AY70" i="7"/>
  <c r="AZ70" i="7"/>
  <c r="BA70" i="7"/>
  <c r="BC70" i="7"/>
  <c r="BD70" i="7"/>
  <c r="BE70" i="7"/>
  <c r="BG70" i="7"/>
  <c r="BH70" i="7"/>
  <c r="BI70" i="7"/>
  <c r="BK70" i="7"/>
  <c r="D71" i="7"/>
  <c r="E71" i="7"/>
  <c r="G71" i="7"/>
  <c r="H71" i="7"/>
  <c r="I71" i="7"/>
  <c r="K71" i="7"/>
  <c r="L71" i="7"/>
  <c r="M71" i="7"/>
  <c r="O71" i="7"/>
  <c r="P71" i="7"/>
  <c r="Q71" i="7"/>
  <c r="S71" i="7"/>
  <c r="T71" i="7"/>
  <c r="U71" i="7"/>
  <c r="W71" i="7"/>
  <c r="X71" i="7"/>
  <c r="Y71" i="7"/>
  <c r="AA71" i="7"/>
  <c r="AB71" i="7"/>
  <c r="AC71" i="7"/>
  <c r="AE71" i="7"/>
  <c r="AF71" i="7"/>
  <c r="AG71" i="7"/>
  <c r="AI71" i="7"/>
  <c r="AJ71" i="7"/>
  <c r="AK71" i="7"/>
  <c r="AM71" i="7"/>
  <c r="AN71" i="7"/>
  <c r="AO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D68" i="6"/>
  <c r="O6" i="6" l="1"/>
  <c r="O8" i="6"/>
  <c r="O10" i="6"/>
  <c r="O12" i="6"/>
  <c r="O14" i="6"/>
  <c r="O16" i="6"/>
  <c r="O18" i="6"/>
  <c r="O20" i="6"/>
  <c r="O22" i="6"/>
  <c r="O24" i="6"/>
  <c r="O26" i="6"/>
  <c r="O28" i="6"/>
  <c r="O30" i="6"/>
  <c r="O32" i="6"/>
  <c r="O34" i="6"/>
  <c r="O36" i="6"/>
  <c r="O38" i="6"/>
  <c r="O40" i="6"/>
  <c r="O42" i="6"/>
  <c r="O44" i="6"/>
  <c r="O46" i="6"/>
  <c r="O48" i="6"/>
  <c r="O50" i="6"/>
  <c r="O52" i="6"/>
  <c r="O54" i="6"/>
  <c r="O56" i="6"/>
  <c r="O58" i="6"/>
  <c r="O60" i="6"/>
  <c r="O62" i="6"/>
  <c r="O4" i="6"/>
  <c r="O5" i="6"/>
  <c r="O7" i="6"/>
  <c r="O9" i="6"/>
  <c r="O11" i="6"/>
  <c r="O13" i="6"/>
  <c r="O15" i="6"/>
  <c r="O17" i="6"/>
  <c r="O19" i="6"/>
  <c r="O21" i="6"/>
  <c r="O23" i="6"/>
  <c r="O25" i="6"/>
  <c r="O27" i="6"/>
  <c r="O29" i="6"/>
  <c r="O31" i="6"/>
  <c r="O33" i="6"/>
  <c r="O35" i="6"/>
  <c r="O37" i="6"/>
  <c r="O39" i="6"/>
  <c r="O41" i="6"/>
  <c r="O43" i="6"/>
  <c r="O45" i="6"/>
  <c r="O47" i="6"/>
  <c r="O49" i="6"/>
  <c r="O51" i="6"/>
  <c r="O53" i="6"/>
  <c r="O55" i="6"/>
  <c r="O57" i="6"/>
  <c r="O59" i="6"/>
  <c r="O61" i="6"/>
  <c r="O63" i="6"/>
  <c r="BD67" i="7"/>
  <c r="BA67" i="7"/>
  <c r="AY67" i="7"/>
  <c r="AV67" i="7"/>
  <c r="AS67" i="7"/>
  <c r="AQ67" i="7"/>
  <c r="AN67" i="7"/>
  <c r="AK67" i="7"/>
  <c r="AI67" i="7"/>
  <c r="AF67" i="7"/>
  <c r="AC67" i="7"/>
  <c r="AA67" i="7"/>
  <c r="X67" i="7"/>
  <c r="U67" i="7"/>
  <c r="S67" i="7"/>
  <c r="P67" i="7"/>
  <c r="M67" i="7"/>
  <c r="K67" i="7"/>
  <c r="H67" i="7"/>
  <c r="E67" i="7"/>
  <c r="BK66" i="7"/>
  <c r="BH66" i="7"/>
  <c r="BE66" i="7"/>
  <c r="BC66" i="7"/>
  <c r="AZ66" i="7"/>
  <c r="AW66" i="7"/>
  <c r="AU66" i="7"/>
  <c r="AR66" i="7"/>
  <c r="AO66" i="7"/>
  <c r="AM66" i="7"/>
  <c r="AJ66" i="7"/>
  <c r="AG66" i="7"/>
  <c r="AE66" i="7"/>
  <c r="AB66" i="7"/>
  <c r="Y66" i="7"/>
  <c r="W66" i="7"/>
  <c r="T66" i="7"/>
  <c r="Q66" i="7"/>
  <c r="O66" i="7"/>
  <c r="L66" i="7"/>
  <c r="I66" i="7"/>
  <c r="G66" i="7"/>
  <c r="D66" i="7"/>
  <c r="R63" i="6"/>
  <c r="Q63" i="6"/>
  <c r="R61" i="6"/>
  <c r="Q61" i="6"/>
  <c r="R59" i="6"/>
  <c r="Q59" i="6"/>
  <c r="R57" i="6"/>
  <c r="Q57" i="6"/>
  <c r="R55" i="6"/>
  <c r="Q55" i="6"/>
  <c r="R53" i="6"/>
  <c r="Q53" i="6"/>
  <c r="R51" i="6"/>
  <c r="Q51" i="6"/>
  <c r="R49" i="6"/>
  <c r="Q49" i="6"/>
  <c r="R47" i="6"/>
  <c r="Q47" i="6"/>
  <c r="R45" i="6"/>
  <c r="Q45" i="6"/>
  <c r="R43" i="6"/>
  <c r="Q43" i="6"/>
  <c r="R41" i="6"/>
  <c r="Q41" i="6"/>
  <c r="P39" i="6"/>
  <c r="M39" i="6"/>
  <c r="N39" i="6" s="1"/>
  <c r="P37" i="6"/>
  <c r="M37" i="6"/>
  <c r="N37" i="6" s="1"/>
  <c r="P35" i="6"/>
  <c r="M35" i="6"/>
  <c r="N35" i="6" s="1"/>
  <c r="P33" i="6"/>
  <c r="M33" i="6"/>
  <c r="N33" i="6" s="1"/>
  <c r="P31" i="6"/>
  <c r="M31" i="6"/>
  <c r="N31" i="6" s="1"/>
  <c r="P29" i="6"/>
  <c r="M29" i="6"/>
  <c r="N29" i="6" s="1"/>
  <c r="P27" i="6"/>
  <c r="M27" i="6"/>
  <c r="N27" i="6" s="1"/>
  <c r="P25" i="6"/>
  <c r="M25" i="6"/>
  <c r="N25" i="6" s="1"/>
  <c r="P23" i="6"/>
  <c r="M23" i="6"/>
  <c r="N23" i="6" s="1"/>
  <c r="P21" i="6"/>
  <c r="M21" i="6"/>
  <c r="N21" i="6" s="1"/>
  <c r="P19" i="6"/>
  <c r="M19" i="6"/>
  <c r="N19" i="6" s="1"/>
  <c r="P17" i="6"/>
  <c r="M17" i="6"/>
  <c r="N17" i="6" s="1"/>
  <c r="P15" i="6"/>
  <c r="M15" i="6"/>
  <c r="N15" i="6" s="1"/>
  <c r="P13" i="6"/>
  <c r="M13" i="6"/>
  <c r="N13" i="6" s="1"/>
  <c r="P11" i="6"/>
  <c r="M11" i="6"/>
  <c r="N11" i="6" s="1"/>
  <c r="P9" i="6"/>
  <c r="M9" i="6"/>
  <c r="N9" i="6" s="1"/>
  <c r="P7" i="6"/>
  <c r="M7" i="6"/>
  <c r="N7" i="6" s="1"/>
  <c r="P5" i="6"/>
  <c r="M5" i="6"/>
  <c r="N5" i="6" s="1"/>
  <c r="M63" i="6"/>
  <c r="N63" i="6" s="1"/>
  <c r="M61" i="6"/>
  <c r="N61" i="6" s="1"/>
  <c r="M59" i="6"/>
  <c r="N59" i="6" s="1"/>
  <c r="M57" i="6"/>
  <c r="N57" i="6" s="1"/>
  <c r="M55" i="6"/>
  <c r="N55" i="6" s="1"/>
  <c r="M53" i="6"/>
  <c r="N53" i="6" s="1"/>
  <c r="M51" i="6"/>
  <c r="N51" i="6" s="1"/>
  <c r="M49" i="6"/>
  <c r="N49" i="6" s="1"/>
  <c r="M47" i="6"/>
  <c r="N47" i="6" s="1"/>
  <c r="M45" i="6"/>
  <c r="N45" i="6" s="1"/>
  <c r="M43" i="6"/>
  <c r="N43" i="6" s="1"/>
  <c r="M41" i="6"/>
  <c r="N41" i="6" s="1"/>
  <c r="M38" i="6"/>
  <c r="N38" i="6" s="1"/>
  <c r="M34" i="6"/>
  <c r="N34" i="6" s="1"/>
  <c r="M30" i="6"/>
  <c r="N30" i="6" s="1"/>
  <c r="P64" i="6"/>
  <c r="Q4" i="6"/>
  <c r="R4" i="6"/>
  <c r="R62" i="6"/>
  <c r="Q62" i="6"/>
  <c r="R60" i="6"/>
  <c r="Q60" i="6"/>
  <c r="R58" i="6"/>
  <c r="Q58" i="6"/>
  <c r="R56" i="6"/>
  <c r="Q56" i="6"/>
  <c r="R54" i="6"/>
  <c r="Q54" i="6"/>
  <c r="R52" i="6"/>
  <c r="Q52" i="6"/>
  <c r="R50" i="6"/>
  <c r="Q50" i="6"/>
  <c r="R48" i="6"/>
  <c r="Q48" i="6"/>
  <c r="R46" i="6"/>
  <c r="Q46" i="6"/>
  <c r="R44" i="6"/>
  <c r="Q44" i="6"/>
  <c r="R42" i="6"/>
  <c r="Q42" i="6"/>
  <c r="R40" i="6"/>
  <c r="Q40" i="6"/>
  <c r="R38" i="6"/>
  <c r="Q38" i="6"/>
  <c r="R36" i="6"/>
  <c r="Q36" i="6"/>
  <c r="R34" i="6"/>
  <c r="Q34" i="6"/>
  <c r="R32" i="6"/>
  <c r="Q32" i="6"/>
  <c r="R30" i="6"/>
  <c r="Q30" i="6"/>
  <c r="R28" i="6"/>
  <c r="Q28" i="6"/>
  <c r="P26" i="6"/>
  <c r="M26" i="6"/>
  <c r="N26" i="6" s="1"/>
  <c r="P24" i="6"/>
  <c r="M24" i="6"/>
  <c r="N24" i="6" s="1"/>
  <c r="P22" i="6"/>
  <c r="M22" i="6"/>
  <c r="N22" i="6" s="1"/>
  <c r="P20" i="6"/>
  <c r="M20" i="6"/>
  <c r="N20" i="6" s="1"/>
  <c r="P18" i="6"/>
  <c r="M18" i="6"/>
  <c r="N18" i="6" s="1"/>
  <c r="P16" i="6"/>
  <c r="M16" i="6"/>
  <c r="N16" i="6" s="1"/>
  <c r="P14" i="6"/>
  <c r="M14" i="6"/>
  <c r="N14" i="6" s="1"/>
  <c r="P12" i="6"/>
  <c r="M12" i="6"/>
  <c r="N12" i="6" s="1"/>
  <c r="P10" i="6"/>
  <c r="M10" i="6"/>
  <c r="N10" i="6" s="1"/>
  <c r="P8" i="6"/>
  <c r="M8" i="6"/>
  <c r="N8" i="6" s="1"/>
  <c r="P6" i="6"/>
  <c r="M6" i="6"/>
  <c r="N6" i="6" s="1"/>
  <c r="M4" i="6"/>
  <c r="N4" i="6" s="1"/>
  <c r="M62" i="6"/>
  <c r="N62" i="6" s="1"/>
  <c r="M60" i="6"/>
  <c r="N60" i="6" s="1"/>
  <c r="M58" i="6"/>
  <c r="N58" i="6" s="1"/>
  <c r="M56" i="6"/>
  <c r="N56" i="6" s="1"/>
  <c r="M54" i="6"/>
  <c r="N54" i="6" s="1"/>
  <c r="M52" i="6"/>
  <c r="N52" i="6" s="1"/>
  <c r="M50" i="6"/>
  <c r="N50" i="6" s="1"/>
  <c r="M48" i="6"/>
  <c r="N48" i="6" s="1"/>
  <c r="M46" i="6"/>
  <c r="N46" i="6" s="1"/>
  <c r="M44" i="6"/>
  <c r="N44" i="6" s="1"/>
  <c r="M42" i="6"/>
  <c r="N42" i="6" s="1"/>
  <c r="M40" i="6"/>
  <c r="N40" i="6" s="1"/>
  <c r="M36" i="6"/>
  <c r="N36" i="6" s="1"/>
  <c r="M32" i="6"/>
  <c r="N32" i="6" s="1"/>
  <c r="M28" i="6"/>
  <c r="N28" i="6" s="1"/>
  <c r="AP71" i="7"/>
  <c r="AL71" i="7"/>
  <c r="AH71" i="7"/>
  <c r="AD71" i="7"/>
  <c r="Z71" i="7"/>
  <c r="V71" i="7"/>
  <c r="R71" i="7"/>
  <c r="N71" i="7"/>
  <c r="J71" i="7"/>
  <c r="F71" i="7"/>
  <c r="BJ70" i="7"/>
  <c r="BF70" i="7"/>
  <c r="BB70" i="7"/>
  <c r="AX70" i="7"/>
  <c r="AT70" i="7"/>
  <c r="AP70" i="7"/>
  <c r="AL70" i="7"/>
  <c r="AH70" i="7"/>
  <c r="AD70" i="7"/>
  <c r="Z70" i="7"/>
  <c r="V70" i="7"/>
  <c r="R70" i="7"/>
  <c r="N70" i="7"/>
  <c r="J70" i="7"/>
  <c r="F70" i="7"/>
  <c r="BJ69" i="7"/>
  <c r="BF69" i="7"/>
  <c r="BB69" i="7"/>
  <c r="AX69" i="7"/>
  <c r="AT69" i="7"/>
  <c r="AP69" i="7"/>
  <c r="AL69" i="7"/>
  <c r="AH69" i="7"/>
  <c r="AD69" i="7"/>
  <c r="Z69" i="7"/>
  <c r="V69" i="7"/>
  <c r="R69" i="7"/>
  <c r="N69" i="7"/>
  <c r="J69" i="7"/>
  <c r="F69" i="7"/>
  <c r="BJ68" i="7"/>
  <c r="BF68" i="7"/>
  <c r="BB68" i="7"/>
  <c r="AX68" i="7"/>
  <c r="AT68" i="7"/>
  <c r="AP68" i="7"/>
  <c r="AL68" i="7"/>
  <c r="AH68" i="7"/>
  <c r="AD68" i="7"/>
  <c r="Z68" i="7"/>
  <c r="V68" i="7"/>
  <c r="R68" i="7"/>
  <c r="N68" i="7"/>
  <c r="J68" i="7"/>
  <c r="F68" i="7"/>
  <c r="BJ67" i="7"/>
  <c r="BF67" i="7"/>
  <c r="BB67" i="7"/>
  <c r="AX67" i="7"/>
  <c r="AT67" i="7"/>
  <c r="AP67" i="7"/>
  <c r="AL67" i="7"/>
  <c r="AH67" i="7"/>
  <c r="AD67" i="7"/>
  <c r="Z67" i="7"/>
  <c r="V67" i="7"/>
  <c r="R67" i="7"/>
  <c r="N67" i="7"/>
  <c r="J67" i="7"/>
  <c r="F67" i="7"/>
  <c r="BJ66" i="7"/>
  <c r="BF66" i="7"/>
  <c r="BB66" i="7"/>
  <c r="AX66" i="7"/>
  <c r="AT66" i="7"/>
  <c r="AP66" i="7"/>
  <c r="AL66" i="7"/>
  <c r="AH66" i="7"/>
  <c r="AD66" i="7"/>
  <c r="Z66" i="7"/>
  <c r="V66" i="7"/>
  <c r="R66" i="7"/>
  <c r="N66" i="7"/>
  <c r="J66" i="7"/>
  <c r="N64" i="6" l="1"/>
  <c r="R6" i="6"/>
  <c r="Q6" i="6"/>
  <c r="R8" i="6"/>
  <c r="Q8" i="6"/>
  <c r="R10" i="6"/>
  <c r="Q10" i="6"/>
  <c r="R12" i="6"/>
  <c r="Q12" i="6"/>
  <c r="R14" i="6"/>
  <c r="Q14" i="6"/>
  <c r="R16" i="6"/>
  <c r="Q16" i="6"/>
  <c r="R18" i="6"/>
  <c r="Q18" i="6"/>
  <c r="R20" i="6"/>
  <c r="Q20" i="6"/>
  <c r="R22" i="6"/>
  <c r="Q22" i="6"/>
  <c r="R24" i="6"/>
  <c r="Q24" i="6"/>
  <c r="R26" i="6"/>
  <c r="Q26" i="6"/>
  <c r="R5" i="6"/>
  <c r="Q5" i="6"/>
  <c r="R7" i="6"/>
  <c r="Q7" i="6"/>
  <c r="R9" i="6"/>
  <c r="Q9" i="6"/>
  <c r="R11" i="6"/>
  <c r="Q11" i="6"/>
  <c r="R13" i="6"/>
  <c r="Q13" i="6"/>
  <c r="R15" i="6"/>
  <c r="Q15" i="6"/>
  <c r="R17" i="6"/>
  <c r="Q17" i="6"/>
  <c r="R19" i="6"/>
  <c r="Q19" i="6"/>
  <c r="R21" i="6"/>
  <c r="Q21" i="6"/>
  <c r="R23" i="6"/>
  <c r="Q23" i="6"/>
  <c r="R25" i="6"/>
  <c r="Q25" i="6"/>
  <c r="R27" i="6"/>
  <c r="Q27" i="6"/>
  <c r="R29" i="6"/>
  <c r="Q29" i="6"/>
  <c r="R31" i="6"/>
  <c r="Q31" i="6"/>
  <c r="R33" i="6"/>
  <c r="Q33" i="6"/>
  <c r="R35" i="6"/>
  <c r="Q35" i="6"/>
  <c r="R37" i="6"/>
  <c r="Q37" i="6"/>
  <c r="R39" i="6"/>
  <c r="Q39" i="6"/>
  <c r="O64" i="6"/>
  <c r="D75" i="7" a="1"/>
  <c r="Q64" i="6" l="1"/>
  <c r="M68" i="6" s="1"/>
  <c r="R64" i="6"/>
  <c r="L68" i="6" s="1"/>
  <c r="I68" i="6"/>
  <c r="F75" i="7"/>
  <c r="E81" i="7"/>
  <c r="E79" i="7"/>
  <c r="E77" i="7"/>
  <c r="E75" i="7"/>
  <c r="D81" i="7"/>
  <c r="D79" i="7"/>
  <c r="D77" i="7"/>
  <c r="D75" i="7"/>
  <c r="G81" i="7"/>
  <c r="G79" i="7"/>
  <c r="G77" i="7"/>
  <c r="G75" i="7"/>
  <c r="F81" i="7"/>
  <c r="F79" i="7"/>
  <c r="F77" i="7"/>
  <c r="I82" i="7"/>
  <c r="I81" i="7"/>
  <c r="I80" i="7"/>
  <c r="I79" i="7"/>
  <c r="I78" i="7"/>
  <c r="I77" i="7"/>
  <c r="I76" i="7"/>
  <c r="I75" i="7"/>
  <c r="H82" i="7"/>
  <c r="H81" i="7"/>
  <c r="H80" i="7"/>
  <c r="H79" i="7"/>
  <c r="H78" i="7"/>
  <c r="H77" i="7"/>
  <c r="H76" i="7"/>
  <c r="H75" i="7"/>
  <c r="K82" i="7"/>
  <c r="K81" i="7"/>
  <c r="K80" i="7"/>
  <c r="K79" i="7"/>
  <c r="K78" i="7"/>
  <c r="K77" i="7"/>
  <c r="K76" i="7"/>
  <c r="K75" i="7"/>
  <c r="J82" i="7"/>
  <c r="J81" i="7"/>
  <c r="J80" i="7"/>
  <c r="J79" i="7"/>
  <c r="J78" i="7"/>
  <c r="J77" i="7"/>
  <c r="J76" i="7"/>
  <c r="J75" i="7"/>
  <c r="E82" i="7"/>
  <c r="E80" i="7"/>
  <c r="E78" i="7"/>
  <c r="E76" i="7"/>
  <c r="D82" i="7"/>
  <c r="D80" i="7"/>
  <c r="D78" i="7"/>
  <c r="D76" i="7"/>
  <c r="G82" i="7"/>
  <c r="G80" i="7"/>
  <c r="G78" i="7"/>
  <c r="G76" i="7"/>
  <c r="F82" i="7"/>
  <c r="F80" i="7"/>
  <c r="F78" i="7"/>
  <c r="F76" i="7"/>
  <c r="N68" i="6" l="1"/>
  <c r="D84" i="7" a="1"/>
  <c r="K68" i="6"/>
  <c r="J68" i="6"/>
  <c r="E84" i="7" l="1"/>
  <c r="H90" i="7"/>
  <c r="H88" i="7"/>
  <c r="K75" i="6" s="1"/>
  <c r="P75" i="6" s="1"/>
  <c r="H86" i="7"/>
  <c r="H84" i="7"/>
  <c r="K90" i="7"/>
  <c r="K88" i="7"/>
  <c r="K86" i="7"/>
  <c r="K84" i="7"/>
  <c r="J90" i="7"/>
  <c r="K77" i="6" s="1"/>
  <c r="P77" i="6" s="1"/>
  <c r="J88" i="7"/>
  <c r="J86" i="7"/>
  <c r="J84" i="7"/>
  <c r="I90" i="7"/>
  <c r="I88" i="7"/>
  <c r="I86" i="7"/>
  <c r="I84" i="7"/>
  <c r="D91" i="7"/>
  <c r="D90" i="7"/>
  <c r="D89" i="7"/>
  <c r="D88" i="7"/>
  <c r="D87" i="7"/>
  <c r="D86" i="7"/>
  <c r="D85" i="7"/>
  <c r="D84" i="7"/>
  <c r="G91" i="7"/>
  <c r="G90" i="7"/>
  <c r="G89" i="7"/>
  <c r="G88" i="7"/>
  <c r="G87" i="7"/>
  <c r="K74" i="6" s="1"/>
  <c r="P74" i="6" s="1"/>
  <c r="G86" i="7"/>
  <c r="G85" i="7"/>
  <c r="G84" i="7"/>
  <c r="F91" i="7"/>
  <c r="F90" i="7"/>
  <c r="F89" i="7"/>
  <c r="F88" i="7"/>
  <c r="F87" i="7"/>
  <c r="F86" i="7"/>
  <c r="K73" i="6" s="1"/>
  <c r="P73" i="6" s="1"/>
  <c r="F85" i="7"/>
  <c r="F84" i="7"/>
  <c r="E91" i="7"/>
  <c r="E90" i="7"/>
  <c r="E89" i="7"/>
  <c r="E88" i="7"/>
  <c r="E87" i="7"/>
  <c r="E86" i="7"/>
  <c r="E85" i="7"/>
  <c r="K72" i="6" s="1"/>
  <c r="P72" i="6" s="1"/>
  <c r="H91" i="7"/>
  <c r="H89" i="7"/>
  <c r="H87" i="7"/>
  <c r="H85" i="7"/>
  <c r="K91" i="7"/>
  <c r="K78" i="6" s="1"/>
  <c r="P78" i="6" s="1"/>
  <c r="K89" i="7"/>
  <c r="K87" i="7"/>
  <c r="K85" i="7"/>
  <c r="J91" i="7"/>
  <c r="J89" i="7"/>
  <c r="J87" i="7"/>
  <c r="J85" i="7"/>
  <c r="I91" i="7"/>
  <c r="I89" i="7"/>
  <c r="K76" i="6" s="1"/>
  <c r="P76" i="6" s="1"/>
  <c r="I87" i="7"/>
  <c r="I85" i="7"/>
  <c r="D94" i="7" l="1" a="1"/>
  <c r="K71" i="6"/>
  <c r="P71" i="6" s="1"/>
  <c r="E94" i="7" l="1"/>
  <c r="F94" i="7"/>
  <c r="H94" i="7"/>
  <c r="K94" i="7"/>
  <c r="N94" i="7"/>
  <c r="P94" i="7"/>
  <c r="S94" i="7"/>
  <c r="V94" i="7"/>
  <c r="X94" i="7"/>
  <c r="AA94" i="7"/>
  <c r="AD94" i="7"/>
  <c r="AF94" i="7"/>
  <c r="AI94" i="7"/>
  <c r="AL94" i="7"/>
  <c r="AN94" i="7"/>
  <c r="AQ94" i="7"/>
  <c r="AT94" i="7"/>
  <c r="AV94" i="7"/>
  <c r="AY94" i="7"/>
  <c r="BB94" i="7"/>
  <c r="BD94" i="7"/>
  <c r="BG94" i="7"/>
  <c r="BJ94" i="7"/>
  <c r="D95" i="7"/>
  <c r="G95" i="7"/>
  <c r="J95" i="7"/>
  <c r="L95" i="7"/>
  <c r="O95" i="7"/>
  <c r="R95" i="7"/>
  <c r="T95" i="7"/>
  <c r="W95" i="7"/>
  <c r="Z95" i="7"/>
  <c r="AB95" i="7"/>
  <c r="AE95" i="7"/>
  <c r="AH95" i="7"/>
  <c r="AJ95" i="7"/>
  <c r="AM95" i="7"/>
  <c r="AP95" i="7"/>
  <c r="AR95" i="7"/>
  <c r="AU95" i="7"/>
  <c r="AX95" i="7"/>
  <c r="AZ95" i="7"/>
  <c r="BC95" i="7"/>
  <c r="BF95" i="7"/>
  <c r="BH95" i="7"/>
  <c r="BK95" i="7"/>
  <c r="F96" i="7"/>
  <c r="H96" i="7"/>
  <c r="K96" i="7"/>
  <c r="N96" i="7"/>
  <c r="P96" i="7"/>
  <c r="S96" i="7"/>
  <c r="V96" i="7"/>
  <c r="X96" i="7"/>
  <c r="AA96" i="7"/>
  <c r="AD96" i="7"/>
  <c r="AF96" i="7"/>
  <c r="AI96" i="7"/>
  <c r="AL96" i="7"/>
  <c r="AN96" i="7"/>
  <c r="AQ96" i="7"/>
  <c r="AT96" i="7"/>
  <c r="AV96" i="7"/>
  <c r="AY96" i="7"/>
  <c r="BB96" i="7"/>
  <c r="BD96" i="7"/>
  <c r="BG96" i="7"/>
  <c r="BJ96" i="7"/>
  <c r="D97" i="7"/>
  <c r="G97" i="7"/>
  <c r="J97" i="7"/>
  <c r="L97" i="7"/>
  <c r="O97" i="7"/>
  <c r="R97" i="7"/>
  <c r="T97" i="7"/>
  <c r="W97" i="7"/>
  <c r="Z97" i="7"/>
  <c r="AB97" i="7"/>
  <c r="AE97" i="7"/>
  <c r="AH97" i="7"/>
  <c r="AJ97" i="7"/>
  <c r="AM97" i="7"/>
  <c r="AP97" i="7"/>
  <c r="AR97" i="7"/>
  <c r="AU97" i="7"/>
  <c r="AX97" i="7"/>
  <c r="AZ97" i="7"/>
  <c r="BC97" i="7"/>
  <c r="BF97" i="7"/>
  <c r="BH97" i="7"/>
  <c r="BK97" i="7"/>
  <c r="F98" i="7"/>
  <c r="H98" i="7"/>
  <c r="K98" i="7"/>
  <c r="N98" i="7"/>
  <c r="P98" i="7"/>
  <c r="S98" i="7"/>
  <c r="V98" i="7"/>
  <c r="X98" i="7"/>
  <c r="AA98" i="7"/>
  <c r="AD98" i="7"/>
  <c r="AF98" i="7"/>
  <c r="AI98" i="7"/>
  <c r="AL98" i="7"/>
  <c r="AN98" i="7"/>
  <c r="AQ98" i="7"/>
  <c r="AT98" i="7"/>
  <c r="AV98" i="7"/>
  <c r="AY98" i="7"/>
  <c r="BB98" i="7"/>
  <c r="BD98" i="7"/>
  <c r="BG98" i="7"/>
  <c r="BJ98" i="7"/>
  <c r="D99" i="7"/>
  <c r="G99" i="7"/>
  <c r="J99" i="7"/>
  <c r="L99" i="7"/>
  <c r="O99" i="7"/>
  <c r="R99" i="7"/>
  <c r="T99" i="7"/>
  <c r="W99" i="7"/>
  <c r="Z99" i="7"/>
  <c r="AB99" i="7"/>
  <c r="AE99" i="7"/>
  <c r="AH99" i="7"/>
  <c r="AJ99" i="7"/>
  <c r="AM99" i="7"/>
  <c r="AP99" i="7"/>
  <c r="AR99" i="7"/>
  <c r="AT99" i="7"/>
  <c r="AV99" i="7"/>
  <c r="AX99" i="7"/>
  <c r="AZ99" i="7"/>
  <c r="BB99" i="7"/>
  <c r="BD99" i="7"/>
  <c r="BF99" i="7"/>
  <c r="BH99" i="7"/>
  <c r="BJ99" i="7"/>
  <c r="D100" i="7"/>
  <c r="F100" i="7"/>
  <c r="H100" i="7"/>
  <c r="J100" i="7"/>
  <c r="L100" i="7"/>
  <c r="N100" i="7"/>
  <c r="D94" i="7"/>
  <c r="J94" i="7"/>
  <c r="O94" i="7"/>
  <c r="T94" i="7"/>
  <c r="Z94" i="7"/>
  <c r="AE94" i="7"/>
  <c r="AJ94" i="7"/>
  <c r="AP94" i="7"/>
  <c r="AU94" i="7"/>
  <c r="AZ94" i="7"/>
  <c r="BF94" i="7"/>
  <c r="BK94" i="7"/>
  <c r="H95" i="7"/>
  <c r="N95" i="7"/>
  <c r="S95" i="7"/>
  <c r="X95" i="7"/>
  <c r="AD95" i="7"/>
  <c r="AI95" i="7"/>
  <c r="AN95" i="7"/>
  <c r="AT95" i="7"/>
  <c r="AY95" i="7"/>
  <c r="BD95" i="7"/>
  <c r="BJ95" i="7"/>
  <c r="G96" i="7"/>
  <c r="L96" i="7"/>
  <c r="R96" i="7"/>
  <c r="W96" i="7"/>
  <c r="AB96" i="7"/>
  <c r="AH96" i="7"/>
  <c r="AM96" i="7"/>
  <c r="AR96" i="7"/>
  <c r="AX96" i="7"/>
  <c r="BC96" i="7"/>
  <c r="BH96" i="7"/>
  <c r="F97" i="7"/>
  <c r="K97" i="7"/>
  <c r="P97" i="7"/>
  <c r="V97" i="7"/>
  <c r="AA97" i="7"/>
  <c r="AF97" i="7"/>
  <c r="AL97" i="7"/>
  <c r="AQ97" i="7"/>
  <c r="AV97" i="7"/>
  <c r="BB97" i="7"/>
  <c r="BG97" i="7"/>
  <c r="D98" i="7"/>
  <c r="J98" i="7"/>
  <c r="O98" i="7"/>
  <c r="T98" i="7"/>
  <c r="Z98" i="7"/>
  <c r="AE98" i="7"/>
  <c r="AJ98" i="7"/>
  <c r="AP98" i="7"/>
  <c r="AU98" i="7"/>
  <c r="AZ98" i="7"/>
  <c r="BF98" i="7"/>
  <c r="BK98" i="7"/>
  <c r="H99" i="7"/>
  <c r="N99" i="7"/>
  <c r="S99" i="7"/>
  <c r="X99" i="7"/>
  <c r="AD99" i="7"/>
  <c r="AI99" i="7"/>
  <c r="AN99" i="7"/>
  <c r="AS99" i="7"/>
  <c r="AW99" i="7"/>
  <c r="BA99" i="7"/>
  <c r="BE99" i="7"/>
  <c r="BI99" i="7"/>
  <c r="E100" i="7"/>
  <c r="I100" i="7"/>
  <c r="M100" i="7"/>
  <c r="P100" i="7"/>
  <c r="R100" i="7"/>
  <c r="T100" i="7"/>
  <c r="V100" i="7"/>
  <c r="X100" i="7"/>
  <c r="Z100" i="7"/>
  <c r="AB100" i="7"/>
  <c r="AD100" i="7"/>
  <c r="AF100" i="7"/>
  <c r="AH100" i="7"/>
  <c r="AJ100" i="7"/>
  <c r="AL100" i="7"/>
  <c r="AN100" i="7"/>
  <c r="AP100" i="7"/>
  <c r="AR100" i="7"/>
  <c r="AT100" i="7"/>
  <c r="AV100" i="7"/>
  <c r="AX100" i="7"/>
  <c r="AZ100" i="7"/>
  <c r="BB100" i="7"/>
  <c r="BD100" i="7"/>
  <c r="BF100" i="7"/>
  <c r="BH100" i="7"/>
  <c r="BJ100" i="7"/>
  <c r="D101" i="7"/>
  <c r="F101" i="7"/>
  <c r="H101" i="7"/>
  <c r="J101" i="7"/>
  <c r="L101" i="7"/>
  <c r="N101" i="7"/>
  <c r="P101" i="7"/>
  <c r="R101" i="7"/>
  <c r="T101" i="7"/>
  <c r="V101" i="7"/>
  <c r="X101" i="7"/>
  <c r="Z101" i="7"/>
  <c r="AB101" i="7"/>
  <c r="AD101" i="7"/>
  <c r="AF101" i="7"/>
  <c r="AH101" i="7"/>
  <c r="AJ101" i="7"/>
  <c r="AL101" i="7"/>
  <c r="AN101" i="7"/>
  <c r="AP101" i="7"/>
  <c r="AR101" i="7"/>
  <c r="AT101" i="7"/>
  <c r="AV101" i="7"/>
  <c r="AX101" i="7"/>
  <c r="AZ101" i="7"/>
  <c r="BB101" i="7"/>
  <c r="BD101" i="7"/>
  <c r="BF101" i="7"/>
  <c r="BH101" i="7"/>
  <c r="BJ101" i="7"/>
  <c r="G94" i="7"/>
  <c r="L94" i="7"/>
  <c r="R94" i="7"/>
  <c r="W94" i="7"/>
  <c r="AB94" i="7"/>
  <c r="AH94" i="7"/>
  <c r="AM94" i="7"/>
  <c r="AR94" i="7"/>
  <c r="AX94" i="7"/>
  <c r="BC94" i="7"/>
  <c r="BH94" i="7"/>
  <c r="F95" i="7"/>
  <c r="K95" i="7"/>
  <c r="P95" i="7"/>
  <c r="V95" i="7"/>
  <c r="AA95" i="7"/>
  <c r="AF95" i="7"/>
  <c r="AL95" i="7"/>
  <c r="AQ95" i="7"/>
  <c r="AV95" i="7"/>
  <c r="BB95" i="7"/>
  <c r="BG95" i="7"/>
  <c r="D96" i="7"/>
  <c r="J96" i="7"/>
  <c r="O96" i="7"/>
  <c r="T96" i="7"/>
  <c r="Z96" i="7"/>
  <c r="AE96" i="7"/>
  <c r="AJ96" i="7"/>
  <c r="AP96" i="7"/>
  <c r="AU96" i="7"/>
  <c r="AZ96" i="7"/>
  <c r="BF96" i="7"/>
  <c r="BK96" i="7"/>
  <c r="H97" i="7"/>
  <c r="N97" i="7"/>
  <c r="S97" i="7"/>
  <c r="X97" i="7"/>
  <c r="AD97" i="7"/>
  <c r="AI97" i="7"/>
  <c r="AN97" i="7"/>
  <c r="AT97" i="7"/>
  <c r="AY97" i="7"/>
  <c r="BD97" i="7"/>
  <c r="BJ97" i="7"/>
  <c r="G98" i="7"/>
  <c r="L98" i="7"/>
  <c r="R98" i="7"/>
  <c r="W98" i="7"/>
  <c r="AB98" i="7"/>
  <c r="AH98" i="7"/>
  <c r="AM98" i="7"/>
  <c r="AR98" i="7"/>
  <c r="AX98" i="7"/>
  <c r="BC98" i="7"/>
  <c r="BH98" i="7"/>
  <c r="F99" i="7"/>
  <c r="K99" i="7"/>
  <c r="P99" i="7"/>
  <c r="V99" i="7"/>
  <c r="AA99" i="7"/>
  <c r="AF99" i="7"/>
  <c r="AL99" i="7"/>
  <c r="AQ99" i="7"/>
  <c r="AU99" i="7"/>
  <c r="AY99" i="7"/>
  <c r="BC99" i="7"/>
  <c r="BG99" i="7"/>
  <c r="BK99" i="7"/>
  <c r="G100" i="7"/>
  <c r="K100" i="7"/>
  <c r="O100" i="7"/>
  <c r="Q100" i="7"/>
  <c r="S100" i="7"/>
  <c r="U100" i="7"/>
  <c r="W100" i="7"/>
  <c r="Y100" i="7"/>
  <c r="AA100" i="7"/>
  <c r="AC100" i="7"/>
  <c r="AE100" i="7"/>
  <c r="AG100" i="7"/>
  <c r="AI100" i="7"/>
  <c r="AK100" i="7"/>
  <c r="AM100" i="7"/>
  <c r="AO100" i="7"/>
  <c r="AQ100" i="7"/>
  <c r="AS100" i="7"/>
  <c r="AU100" i="7"/>
  <c r="AW100" i="7"/>
  <c r="AY100" i="7"/>
  <c r="BA100" i="7"/>
  <c r="BC100" i="7"/>
  <c r="BE100" i="7"/>
  <c r="BG100" i="7"/>
  <c r="BI100" i="7"/>
  <c r="BK100" i="7"/>
  <c r="E101" i="7"/>
  <c r="G101" i="7"/>
  <c r="I101" i="7"/>
  <c r="K101" i="7"/>
  <c r="M101" i="7"/>
  <c r="O101" i="7"/>
  <c r="Q101" i="7"/>
  <c r="S101" i="7"/>
  <c r="U101" i="7"/>
  <c r="W101" i="7"/>
  <c r="Y101" i="7"/>
  <c r="AA101" i="7"/>
  <c r="AC101" i="7"/>
  <c r="AE101" i="7"/>
  <c r="AG101" i="7"/>
  <c r="AI101" i="7"/>
  <c r="AK101" i="7"/>
  <c r="AM101" i="7"/>
  <c r="AO101" i="7"/>
  <c r="AQ101" i="7"/>
  <c r="AS101" i="7"/>
  <c r="AU101" i="7"/>
  <c r="AW101" i="7"/>
  <c r="AY101" i="7"/>
  <c r="BA101" i="7"/>
  <c r="BC101" i="7"/>
  <c r="BE101" i="7"/>
  <c r="BG101" i="7"/>
  <c r="BI101" i="7"/>
  <c r="BK101" i="7"/>
  <c r="Y99" i="7"/>
  <c r="BI98" i="7"/>
  <c r="AK98" i="7"/>
  <c r="U98" i="7"/>
  <c r="E98" i="7"/>
  <c r="AW97" i="7"/>
  <c r="AG97" i="7"/>
  <c r="Q97" i="7"/>
  <c r="BI96" i="7"/>
  <c r="AS96" i="7"/>
  <c r="AC96" i="7"/>
  <c r="M96" i="7"/>
  <c r="BE95" i="7"/>
  <c r="AO95" i="7"/>
  <c r="Y95" i="7"/>
  <c r="I95" i="7"/>
  <c r="AS94" i="7"/>
  <c r="AC94" i="7"/>
  <c r="M94" i="7"/>
  <c r="AK99" i="7"/>
  <c r="AC99" i="7"/>
  <c r="U99" i="7"/>
  <c r="M99" i="7"/>
  <c r="E99" i="7"/>
  <c r="BE98" i="7"/>
  <c r="AW98" i="7"/>
  <c r="AO98" i="7"/>
  <c r="AG98" i="7"/>
  <c r="Y98" i="7"/>
  <c r="Q98" i="7"/>
  <c r="I98" i="7"/>
  <c r="BI97" i="7"/>
  <c r="BA97" i="7"/>
  <c r="AS97" i="7"/>
  <c r="AK97" i="7"/>
  <c r="AC97" i="7"/>
  <c r="U97" i="7"/>
  <c r="M97" i="7"/>
  <c r="E97" i="7"/>
  <c r="BE96" i="7"/>
  <c r="AW96" i="7"/>
  <c r="AO96" i="7"/>
  <c r="AG96" i="7"/>
  <c r="Y96" i="7"/>
  <c r="Q96" i="7"/>
  <c r="I96" i="7"/>
  <c r="BI95" i="7"/>
  <c r="BA95" i="7"/>
  <c r="AS95" i="7"/>
  <c r="AK95" i="7"/>
  <c r="AC95" i="7"/>
  <c r="U95" i="7"/>
  <c r="M95" i="7"/>
  <c r="E95" i="7"/>
  <c r="BE94" i="7"/>
  <c r="AW94" i="7"/>
  <c r="AO94" i="7"/>
  <c r="AG94" i="7"/>
  <c r="Y94" i="7"/>
  <c r="Q94" i="7"/>
  <c r="I94" i="7"/>
  <c r="AO99" i="7"/>
  <c r="AG99" i="7"/>
  <c r="Q99" i="7"/>
  <c r="I99" i="7"/>
  <c r="BA98" i="7"/>
  <c r="AS98" i="7"/>
  <c r="AC98" i="7"/>
  <c r="M98" i="7"/>
  <c r="BE97" i="7"/>
  <c r="AO97" i="7"/>
  <c r="Y97" i="7"/>
  <c r="I97" i="7"/>
  <c r="BA96" i="7"/>
  <c r="AK96" i="7"/>
  <c r="U96" i="7"/>
  <c r="E96" i="7"/>
  <c r="AW95" i="7"/>
  <c r="AG95" i="7"/>
  <c r="Q95" i="7"/>
  <c r="BI94" i="7"/>
  <c r="BA94" i="7"/>
  <c r="AK94" i="7"/>
  <c r="U94" i="7"/>
  <c r="E104" i="7" l="1" a="1"/>
  <c r="E105" i="7" l="1"/>
  <c r="E108" i="7"/>
  <c r="E111" i="7"/>
  <c r="E110" i="7"/>
  <c r="E109" i="7"/>
  <c r="E104" i="7"/>
  <c r="E107" i="7"/>
  <c r="E106" i="7"/>
</calcChain>
</file>

<file path=xl/sharedStrings.xml><?xml version="1.0" encoding="utf-8"?>
<sst xmlns="http://schemas.openxmlformats.org/spreadsheetml/2006/main" count="444" uniqueCount="196">
  <si>
    <t>Аватар (2009) </t>
  </si>
  <si>
    <t>Титаник (1997) </t>
  </si>
  <si>
    <t>Мстители (2012) </t>
  </si>
  <si>
    <t>Темный рыцарь (2008) </t>
  </si>
  <si>
    <t>Звездные войны: Эпизод 1 – Скрытая угроза (1999) </t>
  </si>
  <si>
    <t>Звездные войны: Эпизод 4 – Новая надежда (1977) </t>
  </si>
  <si>
    <t>Темный рыцарь: Возрождение легенды (2012) </t>
  </si>
  <si>
    <t>Шрек 2 (2004) </t>
  </si>
  <si>
    <t>Инопланетянин (1982) </t>
  </si>
  <si>
    <t>Голодные игры: И вспыхнет пламя (2013) </t>
  </si>
  <si>
    <t>Пираты Карибского моря: Сундук мертвеца (2006) </t>
  </si>
  <si>
    <t>Король Лев (1994) </t>
  </si>
  <si>
    <t>История игрушек: Большой побег (2010) </t>
  </si>
  <si>
    <t>Железный человек 3 (2013) </t>
  </si>
  <si>
    <t>Человек-паук (2002) </t>
  </si>
  <si>
    <t>Парк Юрского периода (1993) </t>
  </si>
  <si>
    <t>Трансформеры: Месть падших (2009) </t>
  </si>
  <si>
    <t>Холодное сердце (2013) </t>
  </si>
  <si>
    <t>Гарри Поттер и Дары Смерти: Часть II (2011) </t>
  </si>
  <si>
    <t>В поисках Немо (2003) </t>
  </si>
  <si>
    <t>Звездные войны: Эпизод 3 – Месть Ситхов (2005) </t>
  </si>
  <si>
    <t>Властелин колец: Возвращение Короля (2003) </t>
  </si>
  <si>
    <t>Человек-паук 2 (2004) </t>
  </si>
  <si>
    <t>Гадкий я 2 (2013) </t>
  </si>
  <si>
    <t>Трансформеры 3: Тёмная сторона Луны (2011) </t>
  </si>
  <si>
    <t>Властелин колец: Две крепости (2002) </t>
  </si>
  <si>
    <t>Голодные игры: Сойка-пересмешница. Часть I (2014) </t>
  </si>
  <si>
    <t>Человек-паук 3: Враг в отражении (2007) </t>
  </si>
  <si>
    <t>Алиса в стране чудес (2010) </t>
  </si>
  <si>
    <t>Стражи Галактики (2014) </t>
  </si>
  <si>
    <t>Шрэк Третий (2007) </t>
  </si>
  <si>
    <t>Гарри Поттер и философский камень (2001) </t>
  </si>
  <si>
    <t>Индиана Джонс и Королевство хрустального черепа (2008) </t>
  </si>
  <si>
    <t>Властелин колец: Братство кольца (2001) </t>
  </si>
  <si>
    <t>Пираты Карибского моря: На краю Света (2007) </t>
  </si>
  <si>
    <t>День независимости (1996) </t>
  </si>
  <si>
    <t>007: Координаты «Скайфолл» (2012) </t>
  </si>
  <si>
    <t>Хоббит: Нежданное путешествие (2012) </t>
  </si>
  <si>
    <t>Гарри Поттер и Принц-полукровка (2009) </t>
  </si>
  <si>
    <t>Гарри Поттер и Дары Смерти: Часть I (2010) </t>
  </si>
  <si>
    <t>Начало (2010) </t>
  </si>
  <si>
    <t>Сумерки. Сага. Рассвет: Часть 2 (2012) </t>
  </si>
  <si>
    <t>Гарри Поттер и Орден Феникса (2007) </t>
  </si>
  <si>
    <t>Гарри Поттер и Кубок огня (2005) </t>
  </si>
  <si>
    <t>Новый Человек-паук (2012) </t>
  </si>
  <si>
    <t>Гарри Поттер и Тайная комната (2002) </t>
  </si>
  <si>
    <t>Хоббит: Пустошь Смауга (2013) </t>
  </si>
  <si>
    <t>Хоббит: Битва пяти воинств (2014) </t>
  </si>
  <si>
    <t>Гарри Поттер и узник Азкабана (2004) </t>
  </si>
  <si>
    <t>Трансформеры: Эпоха истребления (2014) </t>
  </si>
  <si>
    <t>Малефисента (2014) </t>
  </si>
  <si>
    <t>Пираты Карибского моря: На странных берегах (2011) </t>
  </si>
  <si>
    <t>Шрэк навсегда (2010) </t>
  </si>
  <si>
    <t>Форсаж 6 (2013) </t>
  </si>
  <si>
    <t>Люди Икс: Дни минувшего будущего (2014) </t>
  </si>
  <si>
    <t>Код Да Винчи (2006) </t>
  </si>
  <si>
    <t>Мадагаскар 3 (2012) </t>
  </si>
  <si>
    <t>Ледниковый период 3: Эра динозавров (2009) </t>
  </si>
  <si>
    <t>2012 (2009) </t>
  </si>
  <si>
    <t>Ледниковый период 4: Континентальный дрейф (2012) </t>
  </si>
  <si>
    <t>№</t>
  </si>
  <si>
    <t xml:space="preserve">Название фильма </t>
  </si>
  <si>
    <t>Сборы, млн $</t>
  </si>
  <si>
    <t>Бюджет , млн $</t>
  </si>
  <si>
    <t>Рейтинг IMDb</t>
  </si>
  <si>
    <t xml:space="preserve">Рейтинг ожидания </t>
  </si>
  <si>
    <t>Продолжительность, часов</t>
  </si>
  <si>
    <t>x1</t>
  </si>
  <si>
    <t>y</t>
  </si>
  <si>
    <t>x2</t>
  </si>
  <si>
    <t>x3</t>
  </si>
  <si>
    <t>x4</t>
  </si>
  <si>
    <t>x5</t>
  </si>
  <si>
    <t>x6</t>
  </si>
  <si>
    <t>x7</t>
  </si>
  <si>
    <t>X:</t>
  </si>
  <si>
    <t>X трансп:</t>
  </si>
  <si>
    <t>Х трансп*Х:</t>
  </si>
  <si>
    <t>(Х трансп * Х)обр:</t>
  </si>
  <si>
    <t>(Хтр*Х)обр*Хтр:</t>
  </si>
  <si>
    <t>А=(Хтр*Х)обр*Хтр*Y:</t>
  </si>
  <si>
    <t>а0</t>
  </si>
  <si>
    <t>а1</t>
  </si>
  <si>
    <t>а2</t>
  </si>
  <si>
    <t>а3</t>
  </si>
  <si>
    <t>а4</t>
  </si>
  <si>
    <t>а5</t>
  </si>
  <si>
    <t>а6</t>
  </si>
  <si>
    <t>а7</t>
  </si>
  <si>
    <t>Уравнение регрессии:</t>
  </si>
  <si>
    <t>источник: след лист</t>
  </si>
  <si>
    <t>сумма</t>
  </si>
  <si>
    <t>Линейн</t>
  </si>
  <si>
    <t>𝑦̅</t>
  </si>
  <si>
    <t>Количество премий "Оскар"</t>
  </si>
  <si>
    <t>Ошибка аппроксимации</t>
  </si>
  <si>
    <t>S a0</t>
  </si>
  <si>
    <t>S a1</t>
  </si>
  <si>
    <t>S a2</t>
  </si>
  <si>
    <t>S a3</t>
  </si>
  <si>
    <t>S a4</t>
  </si>
  <si>
    <t>S a5</t>
  </si>
  <si>
    <t>S a6</t>
  </si>
  <si>
    <t>S a7</t>
  </si>
  <si>
    <t>=</t>
  </si>
  <si>
    <t>F набл</t>
  </si>
  <si>
    <t>F крит</t>
  </si>
  <si>
    <t>t stat. Расчетные значения</t>
  </si>
  <si>
    <t>t a0</t>
  </si>
  <si>
    <t>t a1</t>
  </si>
  <si>
    <t>t a2</t>
  </si>
  <si>
    <t>t a3</t>
  </si>
  <si>
    <t>t a4</t>
  </si>
  <si>
    <t>t a5</t>
  </si>
  <si>
    <t>t a6</t>
  </si>
  <si>
    <t>t a7</t>
  </si>
  <si>
    <t>t критическое</t>
  </si>
  <si>
    <t>сравнивая с t критич</t>
  </si>
  <si>
    <t>значим</t>
  </si>
  <si>
    <t>не значим</t>
  </si>
  <si>
    <t>тк по t-статистике, 5й коэффициент значим</t>
  </si>
  <si>
    <t>Sa7..Sa0</t>
  </si>
  <si>
    <t>a7..a0</t>
  </si>
  <si>
    <t>Оценка качества модели регрессии</t>
  </si>
  <si>
    <t>Оценка влияния отдельных факторов на зависимую переменную по уравнению множественной регрессии</t>
  </si>
  <si>
    <t>Частные коэффициенты эластичности</t>
  </si>
  <si>
    <t>источник: лист "Расчеты"</t>
  </si>
  <si>
    <t>источник: лист "Ур-е МР в матричной форме"</t>
  </si>
  <si>
    <t>х1 среднее</t>
  </si>
  <si>
    <t>х2 среднее</t>
  </si>
  <si>
    <t>х3 среднее</t>
  </si>
  <si>
    <t>х4 среднее</t>
  </si>
  <si>
    <t>х5 среднее</t>
  </si>
  <si>
    <t>х6 среднее</t>
  </si>
  <si>
    <t>х7 среднее</t>
  </si>
  <si>
    <t>Источник: лист "Расчеты"</t>
  </si>
  <si>
    <t>x1 - x1 среднее</t>
  </si>
  <si>
    <t>х2 - х2 среднее</t>
  </si>
  <si>
    <t>х3 - х3 среднее</t>
  </si>
  <si>
    <t>х4 - х4 среднее</t>
  </si>
  <si>
    <t>х5 - х5 среднее</t>
  </si>
  <si>
    <t>х6 - х6 среднее</t>
  </si>
  <si>
    <t>х7 - х7 среднее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</si>
  <si>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</si>
  <si>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</si>
  <si>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</si>
  <si>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</si>
  <si>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</si>
  <si>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</si>
  <si>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</si>
  <si>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</si>
  <si>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</si>
  <si>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</si>
  <si>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</si>
  <si>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</si>
  <si>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</si>
  <si>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</si>
  <si>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</si>
  <si>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</si>
  <si>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</si>
  <si>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</si>
  <si>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</si>
  <si>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</si>
  <si>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</si>
  <si>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</si>
  <si>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</si>
  <si>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</si>
  <si>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</si>
  <si>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</si>
  <si>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</si>
  <si>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</si>
  <si>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</si>
  <si>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</si>
  <si>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</si>
  <si>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</si>
  <si>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</si>
  <si>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</si>
  <si>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</si>
  <si>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</si>
  <si>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Затраты на маркетинг, млн $</t>
  </si>
  <si>
    <t>Сборы в первый weekend, млн $</t>
  </si>
  <si>
    <t>Тест Голдфельда-Квандта</t>
  </si>
  <si>
    <t>линейн</t>
  </si>
  <si>
    <t>y = -1670 -0,25x1+0,22x2+756,07x3+4,45x4-49,94x5+169,02x6-688,09x7 + e</t>
  </si>
  <si>
    <t xml:space="preserve">S1 y </t>
  </si>
  <si>
    <t>S2 y</t>
  </si>
  <si>
    <t>F tabl</t>
  </si>
  <si>
    <t>F nabl</t>
  </si>
  <si>
    <t>гетероскедастичность имеет место</t>
  </si>
  <si>
    <t>сборы в первый weekend</t>
  </si>
  <si>
    <t xml:space="preserve">a7..a0 </t>
  </si>
  <si>
    <t>d</t>
  </si>
  <si>
    <t>dl</t>
  </si>
  <si>
    <t>du</t>
  </si>
  <si>
    <t>4-du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</si>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</sst>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3" fillId="0" borderId="0" xfId="0" applyNumberFormat="1" applyFont="1"/>
    <xf numFmtId="0" fontId="0" fillId="4" borderId="0" xfId="0" applyFill="1"/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0" fontId="0" fillId="0" borderId="2" xfId="0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0" fontId="0" fillId="3" borderId="3" xfId="0" applyFill="1" applyBorder="1"/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5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Continuous"/>
    </xf>
    <xf numFmtId="0" fontId="0" fillId="0" borderId="0" xfId="0" applyBorder="1"/>
    <xf numFmtId="0" fontId="0" fillId="0" borderId="3" xfId="0" applyBorder="1"/>
    <xf numFmtId="0" fontId="0" fillId="6" borderId="1" xfId="0" applyFill="1" applyBorder="1"/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2" fillId="0" borderId="3" xfId="0" applyFont="1" applyFill="1" applyBorder="1" applyAlignment="1">
      <alignment horizontal="center" wrapText="1"/>
    </xf>
    <xf numFmtId="0" fontId="0" fillId="6" borderId="6" xfId="0" applyFill="1" applyBorder="1"/>
    <xf numFmtId="0" fontId="4" fillId="0" borderId="1" xfId="0" applyFont="1" applyBorder="1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ill="1"/>
    <xf numFmtId="0" fontId="7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сборов от бюджета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данные'!$E$4:$E$63</c:f>
              <c:numCache>
                <c:formatCode>General</c:formatCode>
                <c:ptCount val="60"/>
                <c:pt idx="0">
                  <c:v>237</c:v>
                </c:pt>
                <c:pt idx="1">
                  <c:v>200</c:v>
                </c:pt>
                <c:pt idx="2">
                  <c:v>220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195</c:v>
                </c:pt>
                <c:pt idx="7">
                  <c:v>94</c:v>
                </c:pt>
                <c:pt idx="8">
                  <c:v>200</c:v>
                </c:pt>
                <c:pt idx="9">
                  <c:v>210</c:v>
                </c:pt>
                <c:pt idx="10">
                  <c:v>250</c:v>
                </c:pt>
                <c:pt idx="11">
                  <c:v>225</c:v>
                </c:pt>
                <c:pt idx="12">
                  <c:v>200</c:v>
                </c:pt>
                <c:pt idx="13">
                  <c:v>250</c:v>
                </c:pt>
                <c:pt idx="14">
                  <c:v>63</c:v>
                </c:pt>
                <c:pt idx="15">
                  <c:v>115</c:v>
                </c:pt>
                <c:pt idx="16">
                  <c:v>200</c:v>
                </c:pt>
                <c:pt idx="17">
                  <c:v>180</c:v>
                </c:pt>
                <c:pt idx="18">
                  <c:v>185</c:v>
                </c:pt>
                <c:pt idx="19">
                  <c:v>45</c:v>
                </c:pt>
                <c:pt idx="20">
                  <c:v>125</c:v>
                </c:pt>
                <c:pt idx="21">
                  <c:v>76</c:v>
                </c:pt>
                <c:pt idx="22">
                  <c:v>300</c:v>
                </c:pt>
                <c:pt idx="23">
                  <c:v>225</c:v>
                </c:pt>
                <c:pt idx="24">
                  <c:v>190</c:v>
                </c:pt>
                <c:pt idx="25">
                  <c:v>250</c:v>
                </c:pt>
                <c:pt idx="26">
                  <c:v>150</c:v>
                </c:pt>
                <c:pt idx="27">
                  <c:v>250</c:v>
                </c:pt>
                <c:pt idx="28">
                  <c:v>94</c:v>
                </c:pt>
                <c:pt idx="29">
                  <c:v>94</c:v>
                </c:pt>
                <c:pt idx="30">
                  <c:v>150</c:v>
                </c:pt>
                <c:pt idx="31">
                  <c:v>150</c:v>
                </c:pt>
                <c:pt idx="32">
                  <c:v>258</c:v>
                </c:pt>
                <c:pt idx="33">
                  <c:v>90</c:v>
                </c:pt>
                <c:pt idx="34">
                  <c:v>100</c:v>
                </c:pt>
                <c:pt idx="35">
                  <c:v>95</c:v>
                </c:pt>
                <c:pt idx="36">
                  <c:v>93</c:v>
                </c:pt>
                <c:pt idx="37">
                  <c:v>130</c:v>
                </c:pt>
                <c:pt idx="38">
                  <c:v>200</c:v>
                </c:pt>
                <c:pt idx="39">
                  <c:v>200</c:v>
                </c:pt>
                <c:pt idx="40">
                  <c:v>120</c:v>
                </c:pt>
                <c:pt idx="41">
                  <c:v>160</c:v>
                </c:pt>
                <c:pt idx="42">
                  <c:v>139</c:v>
                </c:pt>
                <c:pt idx="43">
                  <c:v>75</c:v>
                </c:pt>
                <c:pt idx="44">
                  <c:v>160</c:v>
                </c:pt>
                <c:pt idx="45">
                  <c:v>130</c:v>
                </c:pt>
                <c:pt idx="46">
                  <c:v>10.5</c:v>
                </c:pt>
                <c:pt idx="47">
                  <c:v>200</c:v>
                </c:pt>
                <c:pt idx="48">
                  <c:v>160</c:v>
                </c:pt>
                <c:pt idx="49">
                  <c:v>185</c:v>
                </c:pt>
                <c:pt idx="50">
                  <c:v>200</c:v>
                </c:pt>
                <c:pt idx="51">
                  <c:v>11</c:v>
                </c:pt>
                <c:pt idx="52">
                  <c:v>170</c:v>
                </c:pt>
                <c:pt idx="53">
                  <c:v>180</c:v>
                </c:pt>
                <c:pt idx="54">
                  <c:v>125</c:v>
                </c:pt>
                <c:pt idx="55">
                  <c:v>165</c:v>
                </c:pt>
                <c:pt idx="56">
                  <c:v>230</c:v>
                </c:pt>
                <c:pt idx="57">
                  <c:v>125</c:v>
                </c:pt>
                <c:pt idx="58">
                  <c:v>200</c:v>
                </c:pt>
                <c:pt idx="59">
                  <c:v>145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51776"/>
        <c:axId val="296852168"/>
      </c:scatterChart>
      <c:valAx>
        <c:axId val="29685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6852168"/>
        <c:crosses val="autoZero"/>
        <c:crossBetween val="midCat"/>
      </c:valAx>
      <c:valAx>
        <c:axId val="29685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6851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сборов от количества премий "Оскар"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данные'!$I$4:$I$63</c:f>
              <c:numCache>
                <c:formatCode>General</c:formatCode>
                <c:ptCount val="60"/>
                <c:pt idx="0">
                  <c:v>3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6872"/>
        <c:axId val="211817264"/>
      </c:scatterChart>
      <c:valAx>
        <c:axId val="211816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17264"/>
        <c:crosses val="autoZero"/>
        <c:crossBetween val="midCat"/>
      </c:valAx>
      <c:valAx>
        <c:axId val="21181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16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общих сборов от сборов в первый weekend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данные'!$F$4:$F$63</c:f>
              <c:numCache>
                <c:formatCode>General</c:formatCode>
                <c:ptCount val="60"/>
                <c:pt idx="0">
                  <c:v>164.5</c:v>
                </c:pt>
                <c:pt idx="1">
                  <c:v>35.200000000000003</c:v>
                </c:pt>
                <c:pt idx="2">
                  <c:v>185.1</c:v>
                </c:pt>
                <c:pt idx="3">
                  <c:v>312</c:v>
                </c:pt>
                <c:pt idx="4">
                  <c:v>16.7</c:v>
                </c:pt>
                <c:pt idx="5">
                  <c:v>198.4</c:v>
                </c:pt>
                <c:pt idx="6">
                  <c:v>219.8</c:v>
                </c:pt>
                <c:pt idx="7">
                  <c:v>496.78</c:v>
                </c:pt>
                <c:pt idx="8">
                  <c:v>83</c:v>
                </c:pt>
                <c:pt idx="9">
                  <c:v>201.3</c:v>
                </c:pt>
                <c:pt idx="10">
                  <c:v>88</c:v>
                </c:pt>
                <c:pt idx="11">
                  <c:v>46.64</c:v>
                </c:pt>
                <c:pt idx="12">
                  <c:v>44.8</c:v>
                </c:pt>
                <c:pt idx="13">
                  <c:v>260.39999999999998</c:v>
                </c:pt>
                <c:pt idx="14">
                  <c:v>605.1</c:v>
                </c:pt>
                <c:pt idx="15">
                  <c:v>20.5</c:v>
                </c:pt>
                <c:pt idx="16">
                  <c:v>100.5</c:v>
                </c:pt>
                <c:pt idx="17">
                  <c:v>138</c:v>
                </c:pt>
                <c:pt idx="18">
                  <c:v>41.3</c:v>
                </c:pt>
                <c:pt idx="19">
                  <c:v>30.4</c:v>
                </c:pt>
                <c:pt idx="20">
                  <c:v>15.7</c:v>
                </c:pt>
                <c:pt idx="21">
                  <c:v>50</c:v>
                </c:pt>
                <c:pt idx="22">
                  <c:v>216</c:v>
                </c:pt>
                <c:pt idx="23">
                  <c:v>135.4</c:v>
                </c:pt>
                <c:pt idx="24">
                  <c:v>312</c:v>
                </c:pt>
                <c:pt idx="25">
                  <c:v>117.6</c:v>
                </c:pt>
                <c:pt idx="26">
                  <c:v>193</c:v>
                </c:pt>
                <c:pt idx="27">
                  <c:v>236</c:v>
                </c:pt>
                <c:pt idx="28">
                  <c:v>62.1</c:v>
                </c:pt>
                <c:pt idx="29">
                  <c:v>70.251999999999995</c:v>
                </c:pt>
                <c:pt idx="30">
                  <c:v>2.0680000000000001</c:v>
                </c:pt>
                <c:pt idx="31">
                  <c:v>85.5</c:v>
                </c:pt>
                <c:pt idx="32">
                  <c:v>230.54400000000001</c:v>
                </c:pt>
                <c:pt idx="33">
                  <c:v>151.697</c:v>
                </c:pt>
                <c:pt idx="34">
                  <c:v>88.36</c:v>
                </c:pt>
                <c:pt idx="35">
                  <c:v>78</c:v>
                </c:pt>
                <c:pt idx="36">
                  <c:v>47.210999999999999</c:v>
                </c:pt>
                <c:pt idx="37">
                  <c:v>146.6</c:v>
                </c:pt>
                <c:pt idx="38">
                  <c:v>145.5</c:v>
                </c:pt>
                <c:pt idx="39">
                  <c:v>19.844000000000001</c:v>
                </c:pt>
                <c:pt idx="40">
                  <c:v>199.6</c:v>
                </c:pt>
                <c:pt idx="41">
                  <c:v>16.5</c:v>
                </c:pt>
                <c:pt idx="42">
                  <c:v>114.84399999999999</c:v>
                </c:pt>
                <c:pt idx="43">
                  <c:v>50.228000000000002</c:v>
                </c:pt>
                <c:pt idx="44">
                  <c:v>14.249000000000001</c:v>
                </c:pt>
                <c:pt idx="45">
                  <c:v>113.51</c:v>
                </c:pt>
                <c:pt idx="46">
                  <c:v>11.835000000000001</c:v>
                </c:pt>
                <c:pt idx="47">
                  <c:v>166.2</c:v>
                </c:pt>
                <c:pt idx="48">
                  <c:v>197</c:v>
                </c:pt>
                <c:pt idx="49">
                  <c:v>146.97200000000001</c:v>
                </c:pt>
                <c:pt idx="50">
                  <c:v>43.756</c:v>
                </c:pt>
                <c:pt idx="51">
                  <c:v>6.8070000000000004</c:v>
                </c:pt>
                <c:pt idx="52">
                  <c:v>66.400000000000006</c:v>
                </c:pt>
                <c:pt idx="53">
                  <c:v>106.1</c:v>
                </c:pt>
                <c:pt idx="54">
                  <c:v>155.1</c:v>
                </c:pt>
                <c:pt idx="55">
                  <c:v>26</c:v>
                </c:pt>
                <c:pt idx="56">
                  <c:v>50.2</c:v>
                </c:pt>
                <c:pt idx="57">
                  <c:v>152</c:v>
                </c:pt>
                <c:pt idx="58">
                  <c:v>171.1</c:v>
                </c:pt>
                <c:pt idx="59">
                  <c:v>75.5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9616"/>
        <c:axId val="211820008"/>
      </c:scatterChart>
      <c:valAx>
        <c:axId val="21181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20008"/>
        <c:crosses val="autoZero"/>
        <c:crossBetween val="midCat"/>
      </c:valAx>
      <c:valAx>
        <c:axId val="211820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19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сборов от рейтинга ожидания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данные'!$K$4:$K$63</c:f>
              <c:numCache>
                <c:formatCode>General</c:formatCode>
                <c:ptCount val="60"/>
                <c:pt idx="0">
                  <c:v>0.85</c:v>
                </c:pt>
                <c:pt idx="1">
                  <c:v>0.79</c:v>
                </c:pt>
                <c:pt idx="2">
                  <c:v>0.93</c:v>
                </c:pt>
                <c:pt idx="3">
                  <c:v>0.82</c:v>
                </c:pt>
                <c:pt idx="4">
                  <c:v>0.88</c:v>
                </c:pt>
                <c:pt idx="5">
                  <c:v>0.93</c:v>
                </c:pt>
                <c:pt idx="6">
                  <c:v>0.83</c:v>
                </c:pt>
                <c:pt idx="7">
                  <c:v>0.76</c:v>
                </c:pt>
                <c:pt idx="8">
                  <c:v>0.9</c:v>
                </c:pt>
                <c:pt idx="9">
                  <c:v>0.84</c:v>
                </c:pt>
                <c:pt idx="10">
                  <c:v>0.93</c:v>
                </c:pt>
                <c:pt idx="11">
                  <c:v>0.85</c:v>
                </c:pt>
                <c:pt idx="12">
                  <c:v>0.68</c:v>
                </c:pt>
                <c:pt idx="13">
                  <c:v>0.9</c:v>
                </c:pt>
                <c:pt idx="14">
                  <c:v>0.75</c:v>
                </c:pt>
                <c:pt idx="15">
                  <c:v>0.71</c:v>
                </c:pt>
                <c:pt idx="16">
                  <c:v>0.84</c:v>
                </c:pt>
                <c:pt idx="17">
                  <c:v>0.94</c:v>
                </c:pt>
                <c:pt idx="18">
                  <c:v>0.92</c:v>
                </c:pt>
                <c:pt idx="19">
                  <c:v>0.68</c:v>
                </c:pt>
                <c:pt idx="20">
                  <c:v>0.66</c:v>
                </c:pt>
                <c:pt idx="21">
                  <c:v>0.88</c:v>
                </c:pt>
                <c:pt idx="22">
                  <c:v>0.67</c:v>
                </c:pt>
                <c:pt idx="23">
                  <c:v>0.94</c:v>
                </c:pt>
                <c:pt idx="24">
                  <c:v>0.82</c:v>
                </c:pt>
                <c:pt idx="25">
                  <c:v>0.95</c:v>
                </c:pt>
                <c:pt idx="26">
                  <c:v>0.79</c:v>
                </c:pt>
                <c:pt idx="27">
                  <c:v>0.86</c:v>
                </c:pt>
                <c:pt idx="28">
                  <c:v>0.75</c:v>
                </c:pt>
                <c:pt idx="29">
                  <c:v>0.81</c:v>
                </c:pt>
                <c:pt idx="30">
                  <c:v>0.85</c:v>
                </c:pt>
                <c:pt idx="31">
                  <c:v>0.89</c:v>
                </c:pt>
                <c:pt idx="32">
                  <c:v>0.83</c:v>
                </c:pt>
                <c:pt idx="33">
                  <c:v>0.89</c:v>
                </c:pt>
                <c:pt idx="34">
                  <c:v>0.87</c:v>
                </c:pt>
                <c:pt idx="35">
                  <c:v>0.89</c:v>
                </c:pt>
                <c:pt idx="36">
                  <c:v>0.85</c:v>
                </c:pt>
                <c:pt idx="37">
                  <c:v>0.9</c:v>
                </c:pt>
                <c:pt idx="38">
                  <c:v>0.83</c:v>
                </c:pt>
                <c:pt idx="39">
                  <c:v>0.9</c:v>
                </c:pt>
                <c:pt idx="40">
                  <c:v>0.56999999999999995</c:v>
                </c:pt>
                <c:pt idx="41">
                  <c:v>0.88</c:v>
                </c:pt>
                <c:pt idx="42">
                  <c:v>0.72</c:v>
                </c:pt>
                <c:pt idx="43">
                  <c:v>0.72</c:v>
                </c:pt>
                <c:pt idx="44">
                  <c:v>0.71</c:v>
                </c:pt>
                <c:pt idx="45">
                  <c:v>0.85</c:v>
                </c:pt>
                <c:pt idx="46">
                  <c:v>0.71</c:v>
                </c:pt>
                <c:pt idx="47">
                  <c:v>0.87</c:v>
                </c:pt>
                <c:pt idx="48">
                  <c:v>0.87</c:v>
                </c:pt>
                <c:pt idx="49">
                  <c:v>0.77</c:v>
                </c:pt>
                <c:pt idx="50">
                  <c:v>0.84</c:v>
                </c:pt>
                <c:pt idx="51">
                  <c:v>0.89</c:v>
                </c:pt>
                <c:pt idx="52">
                  <c:v>0.95</c:v>
                </c:pt>
                <c:pt idx="53">
                  <c:v>0.92</c:v>
                </c:pt>
                <c:pt idx="54">
                  <c:v>0.78</c:v>
                </c:pt>
                <c:pt idx="55">
                  <c:v>0.75</c:v>
                </c:pt>
                <c:pt idx="56">
                  <c:v>0.78</c:v>
                </c:pt>
                <c:pt idx="57">
                  <c:v>0.92</c:v>
                </c:pt>
                <c:pt idx="58">
                  <c:v>0.95</c:v>
                </c:pt>
                <c:pt idx="59">
                  <c:v>0.87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0792"/>
        <c:axId val="211821184"/>
      </c:scatterChart>
      <c:valAx>
        <c:axId val="21182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21184"/>
        <c:crosses val="autoZero"/>
        <c:crossBetween val="midCat"/>
      </c:valAx>
      <c:valAx>
        <c:axId val="21182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20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>
        <c:manualLayout>
          <c:xMode val="edge"/>
          <c:yMode val="edge"/>
          <c:x val="0.14913888888888888"/>
          <c:y val="3.703703703703703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сборов от рейтинга IMDb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данные'!$J$4:$J$63</c:f>
              <c:numCache>
                <c:formatCode>General</c:formatCode>
                <c:ptCount val="60"/>
                <c:pt idx="0">
                  <c:v>7.9</c:v>
                </c:pt>
                <c:pt idx="1">
                  <c:v>7.7</c:v>
                </c:pt>
                <c:pt idx="2">
                  <c:v>8.1999999999999993</c:v>
                </c:pt>
                <c:pt idx="3">
                  <c:v>8.1</c:v>
                </c:pt>
                <c:pt idx="4">
                  <c:v>7.7</c:v>
                </c:pt>
                <c:pt idx="5">
                  <c:v>7.3</c:v>
                </c:pt>
                <c:pt idx="6">
                  <c:v>6.3</c:v>
                </c:pt>
                <c:pt idx="7">
                  <c:v>8.9</c:v>
                </c:pt>
                <c:pt idx="8">
                  <c:v>7.8</c:v>
                </c:pt>
                <c:pt idx="9">
                  <c:v>5.9</c:v>
                </c:pt>
                <c:pt idx="10">
                  <c:v>8.5</c:v>
                </c:pt>
                <c:pt idx="11">
                  <c:v>7.3</c:v>
                </c:pt>
                <c:pt idx="12">
                  <c:v>8.4</c:v>
                </c:pt>
                <c:pt idx="13">
                  <c:v>6.7</c:v>
                </c:pt>
                <c:pt idx="14">
                  <c:v>8</c:v>
                </c:pt>
                <c:pt idx="15">
                  <c:v>6.6</c:v>
                </c:pt>
                <c:pt idx="16">
                  <c:v>6.5</c:v>
                </c:pt>
                <c:pt idx="17">
                  <c:v>8</c:v>
                </c:pt>
                <c:pt idx="18">
                  <c:v>9</c:v>
                </c:pt>
                <c:pt idx="19">
                  <c:v>8.5</c:v>
                </c:pt>
                <c:pt idx="20">
                  <c:v>7.5</c:v>
                </c:pt>
                <c:pt idx="21">
                  <c:v>7.5</c:v>
                </c:pt>
                <c:pt idx="22">
                  <c:v>7.1</c:v>
                </c:pt>
                <c:pt idx="23">
                  <c:v>8</c:v>
                </c:pt>
                <c:pt idx="24">
                  <c:v>7.7</c:v>
                </c:pt>
                <c:pt idx="25">
                  <c:v>7.6</c:v>
                </c:pt>
                <c:pt idx="26">
                  <c:v>7.4</c:v>
                </c:pt>
                <c:pt idx="27">
                  <c:v>7.5</c:v>
                </c:pt>
                <c:pt idx="28">
                  <c:v>8.8000000000000007</c:v>
                </c:pt>
                <c:pt idx="29">
                  <c:v>8.1999999999999993</c:v>
                </c:pt>
                <c:pt idx="30">
                  <c:v>7.3</c:v>
                </c:pt>
                <c:pt idx="31">
                  <c:v>7.6</c:v>
                </c:pt>
                <c:pt idx="32">
                  <c:v>6.2</c:v>
                </c:pt>
                <c:pt idx="33">
                  <c:v>7</c:v>
                </c:pt>
                <c:pt idx="34">
                  <c:v>7.3</c:v>
                </c:pt>
                <c:pt idx="35">
                  <c:v>6.7</c:v>
                </c:pt>
                <c:pt idx="36">
                  <c:v>8.8000000000000007</c:v>
                </c:pt>
                <c:pt idx="37">
                  <c:v>7.7</c:v>
                </c:pt>
                <c:pt idx="38">
                  <c:v>7.7</c:v>
                </c:pt>
                <c:pt idx="39">
                  <c:v>6</c:v>
                </c:pt>
                <c:pt idx="40">
                  <c:v>5.6</c:v>
                </c:pt>
                <c:pt idx="41">
                  <c:v>8.8000000000000007</c:v>
                </c:pt>
                <c:pt idx="42">
                  <c:v>7.3</c:v>
                </c:pt>
                <c:pt idx="43">
                  <c:v>6.9</c:v>
                </c:pt>
                <c:pt idx="44">
                  <c:v>6.1</c:v>
                </c:pt>
                <c:pt idx="45">
                  <c:v>7.8</c:v>
                </c:pt>
                <c:pt idx="46">
                  <c:v>7.9</c:v>
                </c:pt>
                <c:pt idx="47">
                  <c:v>5.8</c:v>
                </c:pt>
                <c:pt idx="48">
                  <c:v>7.2</c:v>
                </c:pt>
                <c:pt idx="49">
                  <c:v>6.2</c:v>
                </c:pt>
                <c:pt idx="50">
                  <c:v>7.4</c:v>
                </c:pt>
                <c:pt idx="51">
                  <c:v>8.6999999999999993</c:v>
                </c:pt>
                <c:pt idx="52">
                  <c:v>8.1</c:v>
                </c:pt>
                <c:pt idx="53">
                  <c:v>7.1</c:v>
                </c:pt>
                <c:pt idx="54">
                  <c:v>6.5</c:v>
                </c:pt>
                <c:pt idx="55">
                  <c:v>6.4</c:v>
                </c:pt>
                <c:pt idx="56">
                  <c:v>7.1</c:v>
                </c:pt>
                <c:pt idx="57">
                  <c:v>6.9</c:v>
                </c:pt>
                <c:pt idx="58">
                  <c:v>8.1</c:v>
                </c:pt>
                <c:pt idx="59">
                  <c:v>7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9224"/>
        <c:axId val="211818832"/>
      </c:scatterChart>
      <c:valAx>
        <c:axId val="211819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18832"/>
        <c:crosses val="autoZero"/>
        <c:crossBetween val="midCat"/>
      </c:valAx>
      <c:valAx>
        <c:axId val="21181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19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сборов от продолжительности фильма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данные'!$G$4:$G$63</c:f>
              <c:numCache>
                <c:formatCode>General</c:formatCode>
                <c:ptCount val="60"/>
                <c:pt idx="0">
                  <c:v>2.7</c:v>
                </c:pt>
                <c:pt idx="1">
                  <c:v>3.23</c:v>
                </c:pt>
                <c:pt idx="2">
                  <c:v>2.37</c:v>
                </c:pt>
                <c:pt idx="3">
                  <c:v>2.17</c:v>
                </c:pt>
                <c:pt idx="4">
                  <c:v>1.7</c:v>
                </c:pt>
                <c:pt idx="5">
                  <c:v>2.1800000000000002</c:v>
                </c:pt>
                <c:pt idx="6">
                  <c:v>2.57</c:v>
                </c:pt>
                <c:pt idx="7">
                  <c:v>3.21</c:v>
                </c:pt>
                <c:pt idx="8">
                  <c:v>2.23</c:v>
                </c:pt>
                <c:pt idx="9">
                  <c:v>2.4500000000000002</c:v>
                </c:pt>
                <c:pt idx="10">
                  <c:v>2.4500000000000002</c:v>
                </c:pt>
                <c:pt idx="11">
                  <c:v>2.31</c:v>
                </c:pt>
                <c:pt idx="12">
                  <c:v>1.3</c:v>
                </c:pt>
                <c:pt idx="13">
                  <c:v>2.16</c:v>
                </c:pt>
                <c:pt idx="14">
                  <c:v>2.0699999999999998</c:v>
                </c:pt>
                <c:pt idx="15">
                  <c:v>2.16</c:v>
                </c:pt>
                <c:pt idx="16">
                  <c:v>1.48</c:v>
                </c:pt>
                <c:pt idx="17">
                  <c:v>2.4900000000000002</c:v>
                </c:pt>
                <c:pt idx="18">
                  <c:v>2.3199999999999998</c:v>
                </c:pt>
                <c:pt idx="19">
                  <c:v>1.29</c:v>
                </c:pt>
                <c:pt idx="20">
                  <c:v>2.3199999999999998</c:v>
                </c:pt>
                <c:pt idx="21">
                  <c:v>1.38</c:v>
                </c:pt>
                <c:pt idx="22">
                  <c:v>2.4900000000000002</c:v>
                </c:pt>
                <c:pt idx="23">
                  <c:v>2.41</c:v>
                </c:pt>
                <c:pt idx="24">
                  <c:v>2.1</c:v>
                </c:pt>
                <c:pt idx="25">
                  <c:v>2.1</c:v>
                </c:pt>
                <c:pt idx="26">
                  <c:v>2.1800000000000002</c:v>
                </c:pt>
                <c:pt idx="27">
                  <c:v>2.33</c:v>
                </c:pt>
                <c:pt idx="28">
                  <c:v>2.59</c:v>
                </c:pt>
                <c:pt idx="29">
                  <c:v>1.41</c:v>
                </c:pt>
                <c:pt idx="30">
                  <c:v>1.33</c:v>
                </c:pt>
                <c:pt idx="31">
                  <c:v>2.37</c:v>
                </c:pt>
                <c:pt idx="32">
                  <c:v>2.19</c:v>
                </c:pt>
                <c:pt idx="33">
                  <c:v>1.34</c:v>
                </c:pt>
                <c:pt idx="34">
                  <c:v>2.41</c:v>
                </c:pt>
                <c:pt idx="35">
                  <c:v>1.28</c:v>
                </c:pt>
                <c:pt idx="36">
                  <c:v>2.58</c:v>
                </c:pt>
                <c:pt idx="37">
                  <c:v>2.2599999999999998</c:v>
                </c:pt>
                <c:pt idx="38">
                  <c:v>2.2000000000000002</c:v>
                </c:pt>
                <c:pt idx="39">
                  <c:v>2.2999999999999998</c:v>
                </c:pt>
                <c:pt idx="40">
                  <c:v>1.9</c:v>
                </c:pt>
                <c:pt idx="41">
                  <c:v>2.4700000000000002</c:v>
                </c:pt>
                <c:pt idx="42">
                  <c:v>2.0099999999999998</c:v>
                </c:pt>
                <c:pt idx="43">
                  <c:v>2.25</c:v>
                </c:pt>
                <c:pt idx="44">
                  <c:v>1.33</c:v>
                </c:pt>
                <c:pt idx="45">
                  <c:v>2.2200000000000002</c:v>
                </c:pt>
                <c:pt idx="46">
                  <c:v>2</c:v>
                </c:pt>
                <c:pt idx="47">
                  <c:v>2.38</c:v>
                </c:pt>
                <c:pt idx="48">
                  <c:v>2.1</c:v>
                </c:pt>
                <c:pt idx="49">
                  <c:v>2.0299999999999998</c:v>
                </c:pt>
                <c:pt idx="50">
                  <c:v>2.0699999999999998</c:v>
                </c:pt>
                <c:pt idx="51">
                  <c:v>2.0099999999999998</c:v>
                </c:pt>
                <c:pt idx="52">
                  <c:v>2.0099999999999998</c:v>
                </c:pt>
                <c:pt idx="53">
                  <c:v>1.62</c:v>
                </c:pt>
                <c:pt idx="54">
                  <c:v>2.29</c:v>
                </c:pt>
                <c:pt idx="55">
                  <c:v>1.3</c:v>
                </c:pt>
                <c:pt idx="56">
                  <c:v>2.11</c:v>
                </c:pt>
                <c:pt idx="57">
                  <c:v>2.0299999999999998</c:v>
                </c:pt>
                <c:pt idx="58">
                  <c:v>2.11</c:v>
                </c:pt>
                <c:pt idx="59">
                  <c:v>1.55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1968"/>
        <c:axId val="211822360"/>
      </c:scatterChart>
      <c:valAx>
        <c:axId val="21182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22360"/>
        <c:crosses val="autoZero"/>
        <c:crossBetween val="midCat"/>
      </c:valAx>
      <c:valAx>
        <c:axId val="211822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21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сборов от затрат на маркетинг</c:v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'Исходные данные'!$H$4:$H$63</c:f>
              <c:numCache>
                <c:formatCode>General</c:formatCode>
                <c:ptCount val="60"/>
                <c:pt idx="0">
                  <c:v>150</c:v>
                </c:pt>
                <c:pt idx="1">
                  <c:v>40</c:v>
                </c:pt>
                <c:pt idx="2">
                  <c:v>155</c:v>
                </c:pt>
                <c:pt idx="3">
                  <c:v>40</c:v>
                </c:pt>
                <c:pt idx="4">
                  <c:v>60</c:v>
                </c:pt>
                <c:pt idx="5">
                  <c:v>120</c:v>
                </c:pt>
                <c:pt idx="6">
                  <c:v>75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175</c:v>
                </c:pt>
                <c:pt idx="11">
                  <c:v>75</c:v>
                </c:pt>
                <c:pt idx="12">
                  <c:v>75</c:v>
                </c:pt>
                <c:pt idx="13">
                  <c:v>100</c:v>
                </c:pt>
                <c:pt idx="14">
                  <c:v>25</c:v>
                </c:pt>
                <c:pt idx="15">
                  <c:v>15</c:v>
                </c:pt>
                <c:pt idx="16">
                  <c:v>80</c:v>
                </c:pt>
                <c:pt idx="17">
                  <c:v>120</c:v>
                </c:pt>
                <c:pt idx="18">
                  <c:v>100</c:v>
                </c:pt>
                <c:pt idx="19">
                  <c:v>15</c:v>
                </c:pt>
                <c:pt idx="20">
                  <c:v>40</c:v>
                </c:pt>
                <c:pt idx="21">
                  <c:v>50</c:v>
                </c:pt>
                <c:pt idx="22">
                  <c:v>80</c:v>
                </c:pt>
                <c:pt idx="23">
                  <c:v>55</c:v>
                </c:pt>
                <c:pt idx="24">
                  <c:v>50</c:v>
                </c:pt>
                <c:pt idx="25">
                  <c:v>150</c:v>
                </c:pt>
                <c:pt idx="26">
                  <c:v>75</c:v>
                </c:pt>
                <c:pt idx="27">
                  <c:v>125</c:v>
                </c:pt>
                <c:pt idx="28">
                  <c:v>45</c:v>
                </c:pt>
                <c:pt idx="29">
                  <c:v>40</c:v>
                </c:pt>
                <c:pt idx="30">
                  <c:v>50</c:v>
                </c:pt>
                <c:pt idx="31">
                  <c:v>60</c:v>
                </c:pt>
                <c:pt idx="32">
                  <c:v>100</c:v>
                </c:pt>
                <c:pt idx="33">
                  <c:v>35</c:v>
                </c:pt>
                <c:pt idx="34">
                  <c:v>50</c:v>
                </c:pt>
                <c:pt idx="35">
                  <c:v>40</c:v>
                </c:pt>
                <c:pt idx="36">
                  <c:v>50</c:v>
                </c:pt>
                <c:pt idx="37">
                  <c:v>55</c:v>
                </c:pt>
                <c:pt idx="38">
                  <c:v>110</c:v>
                </c:pt>
                <c:pt idx="39">
                  <c:v>100</c:v>
                </c:pt>
                <c:pt idx="40">
                  <c:v>80</c:v>
                </c:pt>
                <c:pt idx="41">
                  <c:v>100</c:v>
                </c:pt>
                <c:pt idx="42">
                  <c:v>50</c:v>
                </c:pt>
                <c:pt idx="43">
                  <c:v>20</c:v>
                </c:pt>
                <c:pt idx="44">
                  <c:v>80</c:v>
                </c:pt>
                <c:pt idx="45">
                  <c:v>50</c:v>
                </c:pt>
                <c:pt idx="46">
                  <c:v>3.5</c:v>
                </c:pt>
                <c:pt idx="47">
                  <c:v>80</c:v>
                </c:pt>
                <c:pt idx="48">
                  <c:v>110</c:v>
                </c:pt>
                <c:pt idx="49">
                  <c:v>70</c:v>
                </c:pt>
                <c:pt idx="50">
                  <c:v>40</c:v>
                </c:pt>
                <c:pt idx="51">
                  <c:v>50</c:v>
                </c:pt>
                <c:pt idx="52">
                  <c:v>120</c:v>
                </c:pt>
                <c:pt idx="53">
                  <c:v>100</c:v>
                </c:pt>
                <c:pt idx="54">
                  <c:v>100</c:v>
                </c:pt>
                <c:pt idx="55">
                  <c:v>75</c:v>
                </c:pt>
                <c:pt idx="56">
                  <c:v>58</c:v>
                </c:pt>
                <c:pt idx="57">
                  <c:v>56</c:v>
                </c:pt>
                <c:pt idx="58">
                  <c:v>150</c:v>
                </c:pt>
                <c:pt idx="59">
                  <c:v>100</c:v>
                </c:pt>
              </c:numCache>
            </c:numRef>
          </c:xVal>
          <c:yVal>
            <c:numRef>
              <c:f>'Исходные данные'!$D$4:$D$63</c:f>
              <c:numCache>
                <c:formatCode>General</c:formatCode>
                <c:ptCount val="60"/>
                <c:pt idx="0">
                  <c:v>2782</c:v>
                </c:pt>
                <c:pt idx="1">
                  <c:v>2185</c:v>
                </c:pt>
                <c:pt idx="2">
                  <c:v>1519</c:v>
                </c:pt>
                <c:pt idx="3">
                  <c:v>1342</c:v>
                </c:pt>
                <c:pt idx="4">
                  <c:v>1274</c:v>
                </c:pt>
                <c:pt idx="5">
                  <c:v>1215</c:v>
                </c:pt>
                <c:pt idx="6">
                  <c:v>1123</c:v>
                </c:pt>
                <c:pt idx="7">
                  <c:v>1119</c:v>
                </c:pt>
                <c:pt idx="8">
                  <c:v>1109</c:v>
                </c:pt>
                <c:pt idx="9">
                  <c:v>1091</c:v>
                </c:pt>
                <c:pt idx="10">
                  <c:v>1084</c:v>
                </c:pt>
                <c:pt idx="11">
                  <c:v>1066</c:v>
                </c:pt>
                <c:pt idx="12">
                  <c:v>1063</c:v>
                </c:pt>
                <c:pt idx="13">
                  <c:v>1045</c:v>
                </c:pt>
                <c:pt idx="14">
                  <c:v>1029</c:v>
                </c:pt>
                <c:pt idx="15">
                  <c:v>1027</c:v>
                </c:pt>
                <c:pt idx="16">
                  <c:v>1025</c:v>
                </c:pt>
                <c:pt idx="17">
                  <c:v>1017</c:v>
                </c:pt>
                <c:pt idx="18">
                  <c:v>1005</c:v>
                </c:pt>
                <c:pt idx="19">
                  <c:v>987.48400000000004</c:v>
                </c:pt>
                <c:pt idx="20">
                  <c:v>974.755</c:v>
                </c:pt>
                <c:pt idx="21">
                  <c:v>970.76199999999994</c:v>
                </c:pt>
                <c:pt idx="22">
                  <c:v>963.42</c:v>
                </c:pt>
                <c:pt idx="23">
                  <c:v>960.36699999999996</c:v>
                </c:pt>
                <c:pt idx="24">
                  <c:v>960.28300000000002</c:v>
                </c:pt>
                <c:pt idx="25">
                  <c:v>955.07100000000003</c:v>
                </c:pt>
                <c:pt idx="26">
                  <c:v>939.88599999999997</c:v>
                </c:pt>
                <c:pt idx="27">
                  <c:v>934.41600000000005</c:v>
                </c:pt>
                <c:pt idx="28">
                  <c:v>925.28300000000002</c:v>
                </c:pt>
                <c:pt idx="29">
                  <c:v>921.74300000000005</c:v>
                </c:pt>
                <c:pt idx="30">
                  <c:v>920.66600000000005</c:v>
                </c:pt>
                <c:pt idx="31">
                  <c:v>896.91099999999994</c:v>
                </c:pt>
                <c:pt idx="32">
                  <c:v>890.87099999999998</c:v>
                </c:pt>
                <c:pt idx="33">
                  <c:v>886.68399999999997</c:v>
                </c:pt>
                <c:pt idx="34">
                  <c:v>879.97900000000004</c:v>
                </c:pt>
                <c:pt idx="35">
                  <c:v>877.245</c:v>
                </c:pt>
                <c:pt idx="36">
                  <c:v>871.53</c:v>
                </c:pt>
                <c:pt idx="37">
                  <c:v>864.11099999999999</c:v>
                </c:pt>
                <c:pt idx="38">
                  <c:v>849.99699999999996</c:v>
                </c:pt>
                <c:pt idx="39">
                  <c:v>836.30399999999997</c:v>
                </c:pt>
                <c:pt idx="40">
                  <c:v>829.68499999999995</c:v>
                </c:pt>
                <c:pt idx="41">
                  <c:v>825.53300000000002</c:v>
                </c:pt>
                <c:pt idx="42">
                  <c:v>821.70899999999995</c:v>
                </c:pt>
                <c:pt idx="43">
                  <c:v>816.96900000000005</c:v>
                </c:pt>
                <c:pt idx="44">
                  <c:v>798.95799999999997</c:v>
                </c:pt>
                <c:pt idx="45">
                  <c:v>796.68899999999996</c:v>
                </c:pt>
                <c:pt idx="46">
                  <c:v>792.91099999999994</c:v>
                </c:pt>
                <c:pt idx="47">
                  <c:v>788.61199999999997</c:v>
                </c:pt>
                <c:pt idx="48">
                  <c:v>788.029</c:v>
                </c:pt>
                <c:pt idx="49">
                  <c:v>786.63599999999997</c:v>
                </c:pt>
                <c:pt idx="50">
                  <c:v>783.76599999999996</c:v>
                </c:pt>
                <c:pt idx="51">
                  <c:v>775.39800000000002</c:v>
                </c:pt>
                <c:pt idx="52">
                  <c:v>774.17700000000002</c:v>
                </c:pt>
                <c:pt idx="53">
                  <c:v>758.41</c:v>
                </c:pt>
                <c:pt idx="54">
                  <c:v>758.23900000000003</c:v>
                </c:pt>
                <c:pt idx="55">
                  <c:v>752.601</c:v>
                </c:pt>
                <c:pt idx="56">
                  <c:v>752.21600000000001</c:v>
                </c:pt>
                <c:pt idx="57">
                  <c:v>752.101</c:v>
                </c:pt>
                <c:pt idx="58">
                  <c:v>748.12199999999996</c:v>
                </c:pt>
                <c:pt idx="59">
                  <c:v>746.92100000000005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3144"/>
        <c:axId val="211823536"/>
      </c:scatterChart>
      <c:valAx>
        <c:axId val="211823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23536"/>
        <c:crosses val="autoZero"/>
        <c:crossBetween val="midCat"/>
      </c:valAx>
      <c:valAx>
        <c:axId val="21182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23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>
                <a:latin typeface="Cambria Math" panose="02040503050406030204" pitchFamily="18" charset="0"/>
                <a:ea typeface="Cambria Math" panose="02040503050406030204" pitchFamily="18" charset="0"/>
              </a:rPr>
              <a:t>График</a:t>
            </a:r>
            <a:r>
              <a:rPr lang="ru-RU" baseline="0">
                <a:latin typeface="Cambria Math" panose="02040503050406030204" pitchFamily="18" charset="0"/>
                <a:ea typeface="Cambria Math" panose="02040503050406030204" pitchFamily="18" charset="0"/>
              </a:rPr>
              <a:t> регрессионных остатков</a:t>
            </a:r>
            <a:endParaRPr lang="ru-RU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yVal>
            <c:numRef>
              <c:f>'Анализ данных Регрессия для Х'!$C$31:$C$90</c:f>
              <c:numCache>
                <c:formatCode>General</c:formatCode>
                <c:ptCount val="60"/>
                <c:pt idx="0">
                  <c:v>1457.3268508447227</c:v>
                </c:pt>
                <c:pt idx="1">
                  <c:v>497.66331056857234</c:v>
                </c:pt>
                <c:pt idx="2">
                  <c:v>425.93503615035888</c:v>
                </c:pt>
                <c:pt idx="3">
                  <c:v>464.59598074361043</c:v>
                </c:pt>
                <c:pt idx="4">
                  <c:v>299.23846809973213</c:v>
                </c:pt>
                <c:pt idx="5">
                  <c:v>221.39103497234294</c:v>
                </c:pt>
                <c:pt idx="6">
                  <c:v>141.73311331041896</c:v>
                </c:pt>
                <c:pt idx="7">
                  <c:v>-468.46592716987993</c:v>
                </c:pt>
                <c:pt idx="8">
                  <c:v>31.931884141576575</c:v>
                </c:pt>
                <c:pt idx="9">
                  <c:v>92.19715507325418</c:v>
                </c:pt>
                <c:pt idx="10">
                  <c:v>-83.797326436741969</c:v>
                </c:pt>
                <c:pt idx="11">
                  <c:v>-17.83294957936937</c:v>
                </c:pt>
                <c:pt idx="12">
                  <c:v>-47.083992557667443</c:v>
                </c:pt>
                <c:pt idx="13">
                  <c:v>6.2896745003645265</c:v>
                </c:pt>
                <c:pt idx="14">
                  <c:v>72.42499154662346</c:v>
                </c:pt>
                <c:pt idx="15">
                  <c:v>196.4384487554446</c:v>
                </c:pt>
                <c:pt idx="16">
                  <c:v>2.8697164722825619</c:v>
                </c:pt>
                <c:pt idx="17">
                  <c:v>9.7840380871131174</c:v>
                </c:pt>
                <c:pt idx="18">
                  <c:v>-128.49376541870333</c:v>
                </c:pt>
                <c:pt idx="19">
                  <c:v>260.0392924378051</c:v>
                </c:pt>
                <c:pt idx="20">
                  <c:v>54.216529095998226</c:v>
                </c:pt>
                <c:pt idx="21">
                  <c:v>254.68020669203099</c:v>
                </c:pt>
                <c:pt idx="22">
                  <c:v>-239.76842132744071</c:v>
                </c:pt>
                <c:pt idx="23">
                  <c:v>-51.604814372148326</c:v>
                </c:pt>
                <c:pt idx="24">
                  <c:v>-1.1360916695683727</c:v>
                </c:pt>
                <c:pt idx="25">
                  <c:v>-131.38078361806663</c:v>
                </c:pt>
                <c:pt idx="26">
                  <c:v>8.7776007056972958</c:v>
                </c:pt>
                <c:pt idx="27">
                  <c:v>-174.60580353362627</c:v>
                </c:pt>
                <c:pt idx="28">
                  <c:v>-100.31419306241526</c:v>
                </c:pt>
                <c:pt idx="29">
                  <c:v>86.572808068804193</c:v>
                </c:pt>
                <c:pt idx="30">
                  <c:v>99.07963941410992</c:v>
                </c:pt>
                <c:pt idx="31">
                  <c:v>-11.825030445718994</c:v>
                </c:pt>
                <c:pt idx="32">
                  <c:v>-168.35991673809133</c:v>
                </c:pt>
                <c:pt idx="33">
                  <c:v>183.98074044837733</c:v>
                </c:pt>
                <c:pt idx="34">
                  <c:v>50.858704112125338</c:v>
                </c:pt>
                <c:pt idx="35">
                  <c:v>177.03957637606845</c:v>
                </c:pt>
                <c:pt idx="36">
                  <c:v>-237.99015529627422</c:v>
                </c:pt>
                <c:pt idx="37">
                  <c:v>-3.0615566374306127</c:v>
                </c:pt>
                <c:pt idx="38">
                  <c:v>-179.8204941049047</c:v>
                </c:pt>
                <c:pt idx="39">
                  <c:v>-120.54894304352206</c:v>
                </c:pt>
                <c:pt idx="40">
                  <c:v>-54.545213103108267</c:v>
                </c:pt>
                <c:pt idx="41">
                  <c:v>-403.29316246356245</c:v>
                </c:pt>
                <c:pt idx="42">
                  <c:v>-78.183604758412116</c:v>
                </c:pt>
                <c:pt idx="43">
                  <c:v>-29.818925216782418</c:v>
                </c:pt>
                <c:pt idx="44">
                  <c:v>-69.087320731378327</c:v>
                </c:pt>
                <c:pt idx="45">
                  <c:v>-81.63551445858468</c:v>
                </c:pt>
                <c:pt idx="46">
                  <c:v>95.554494012340228</c:v>
                </c:pt>
                <c:pt idx="47">
                  <c:v>-161.53600714618347</c:v>
                </c:pt>
                <c:pt idx="48">
                  <c:v>-149.18275995514989</c:v>
                </c:pt>
                <c:pt idx="49">
                  <c:v>-148.96473188208347</c:v>
                </c:pt>
                <c:pt idx="50">
                  <c:v>-222.48358857186497</c:v>
                </c:pt>
                <c:pt idx="51">
                  <c:v>-325.43243622438752</c:v>
                </c:pt>
                <c:pt idx="52">
                  <c:v>-180.56290405390337</c:v>
                </c:pt>
                <c:pt idx="53">
                  <c:v>-142.77419435408365</c:v>
                </c:pt>
                <c:pt idx="54">
                  <c:v>-142.39205968535543</c:v>
                </c:pt>
                <c:pt idx="55">
                  <c:v>-112.74584133662199</c:v>
                </c:pt>
                <c:pt idx="56">
                  <c:v>-268.16755161598292</c:v>
                </c:pt>
                <c:pt idx="57">
                  <c:v>-60.409477588952768</c:v>
                </c:pt>
                <c:pt idx="58">
                  <c:v>-282.37063699397129</c:v>
                </c:pt>
                <c:pt idx="59">
                  <c:v>-110.94319947785959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8048"/>
        <c:axId val="211824320"/>
      </c:scatterChart>
      <c:valAx>
        <c:axId val="211818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824320"/>
        <c:crosses val="autoZero"/>
        <c:crossBetween val="midCat"/>
      </c:valAx>
      <c:valAx>
        <c:axId val="211824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1818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296333</xdr:colOff>
      <xdr:row>3</xdr:row>
      <xdr:rowOff>115357</xdr:rowOff>
    </xdr:from>
    <xdr:to>
      <xdr:col>18</xdr:col>
      <xdr:colOff>232833</xdr:colOff>
      <xdr:row>18</xdr:row>
      <xdr:rowOff>1057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328083</xdr:colOff>
      <xdr:row>19</xdr:row>
      <xdr:rowOff>41274</xdr:rowOff>
    </xdr:from>
    <xdr:to>
      <xdr:col>18</xdr:col>
      <xdr:colOff>264583</xdr:colOff>
      <xdr:row>33</xdr:row>
      <xdr:rowOff>117474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529166</xdr:colOff>
      <xdr:row>35</xdr:row>
      <xdr:rowOff>168274</xdr:rowOff>
    </xdr:from>
    <xdr:to>
      <xdr:col>18</xdr:col>
      <xdr:colOff>465666</xdr:colOff>
      <xdr:row>50</xdr:row>
      <xdr:rowOff>53974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116416</xdr:colOff>
      <xdr:row>3</xdr:row>
      <xdr:rowOff>168274</xdr:rowOff>
    </xdr:from>
    <xdr:to>
      <xdr:col>26</xdr:col>
      <xdr:colOff>391583</xdr:colOff>
      <xdr:row>18</xdr:row>
      <xdr:rowOff>53974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190499</xdr:colOff>
      <xdr:row>19</xdr:row>
      <xdr:rowOff>73024</xdr:rowOff>
    </xdr:from>
    <xdr:to>
      <xdr:col>26</xdr:col>
      <xdr:colOff>465666</xdr:colOff>
      <xdr:row>33</xdr:row>
      <xdr:rowOff>149224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306916</xdr:colOff>
      <xdr:row>35</xdr:row>
      <xdr:rowOff>136525</xdr:rowOff>
    </xdr:from>
    <xdr:to>
      <xdr:col>26</xdr:col>
      <xdr:colOff>582083</xdr:colOff>
      <xdr:row>50</xdr:row>
      <xdr:rowOff>22225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539750</xdr:colOff>
      <xdr:row>52</xdr:row>
      <xdr:rowOff>80962</xdr:rowOff>
    </xdr:from>
    <xdr:to>
      <xdr:col>18</xdr:col>
      <xdr:colOff>539750</xdr:colOff>
      <xdr:row>66</xdr:row>
      <xdr:rowOff>157162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142875</xdr:colOff>
      <xdr:row>2</xdr:row>
      <xdr:rowOff>157162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0191750" y="10525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  <m:r>
                      <a:rPr lang="ru-RU" sz="1100" b="0" i="1">
                        <a:solidFill>
                          <a:srgbClr val="FF0000"/>
                        </a:solidFill>
                        <a:latin typeface="Cambria Math"/>
                      </a:rPr>
                      <m:t>−</m:t>
                    </m:r>
                    <m:acc>
                      <m:accPr>
                        <m:chr m:val="̅"/>
                        <m:ctrlPr>
                          <a:rPr lang="ru-RU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0191750" y="10525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 ̂−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247650</xdr:colOff>
      <xdr:row>2</xdr:row>
      <xdr:rowOff>123825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1439525" y="10191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/>
                        </a:rPr>
                        <m:t>𝑦</m:t>
                      </m:r>
                    </m:e>
                  </m:acc>
                  <m:r>
                    <a:rPr lang="ru-RU" sz="1100" b="0" i="1">
                      <a:solidFill>
                        <a:srgbClr val="FF0000"/>
                      </a:solidFill>
                      <a:latin typeface="Cambria Math"/>
                    </a:rPr>
                    <m:t>−</m:t>
                  </m:r>
                  <m:acc>
                    <m:accPr>
                      <m:chr m:val="̅"/>
                      <m:ctrlPr>
                        <a:rPr lang="ru-RU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/>
                        </a:rPr>
                        <m:t>𝑦</m:t>
                      </m:r>
                    </m:e>
                  </m:acc>
                </m:oMath>
              </a14:m>
              <a:r>
                <a:rPr lang="en-US" sz="1100"/>
                <a:t>)</a:t>
              </a:r>
              <a:r>
                <a:rPr lang="en-US" sz="1100">
                  <a:solidFill>
                    <a:srgbClr val="FF0000"/>
                  </a:solidFill>
                </a:rPr>
                <a:t>^2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1439525" y="10191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(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 ̂−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 ̅</a:t>
              </a:r>
              <a:r>
                <a:rPr lang="en-US" sz="1100"/>
                <a:t>)</a:t>
              </a:r>
              <a:r>
                <a:rPr lang="en-US" sz="1100">
                  <a:solidFill>
                    <a:srgbClr val="FF0000"/>
                  </a:solidFill>
                </a:rPr>
                <a:t>^2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19050</xdr:colOff>
      <xdr:row>2</xdr:row>
      <xdr:rowOff>109537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525375" y="10048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(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)^2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525375" y="10048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(𝑦 − 𝑦 ̅)^2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914400</xdr:colOff>
      <xdr:row>2</xdr:row>
      <xdr:rowOff>100012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4558963" y="992981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=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 − </m:t>
                    </m:r>
                    <m:acc>
                      <m:accPr>
                        <m:chr m:val="̂"/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4558963" y="992981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𝑒=𝑦 − 𝑦 ̂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866775</xdr:colOff>
      <xdr:row>2</xdr:row>
      <xdr:rowOff>100012</xdr:rowOff>
    </xdr:from>
    <xdr:ext cx="8001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4297025" y="995362"/>
              <a:ext cx="8001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297025" y="995362"/>
              <a:ext cx="8001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𝑒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^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0</xdr:colOff>
      <xdr:row>2</xdr:row>
      <xdr:rowOff>80962</xdr:rowOff>
    </xdr:from>
    <xdr:ext cx="628650" cy="29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059025" y="976312"/>
              <a:ext cx="628650" cy="29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skw"/>
                            <m:ctrlPr>
                              <a:rPr lang="ru-RU" sz="110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𝑒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𝑦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059025" y="976312"/>
              <a:ext cx="628650" cy="29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solidFill>
                    <a:srgbClr val="FF0000"/>
                  </a:solidFill>
                  <a:latin typeface="Cambria Math"/>
                </a:rPr>
                <a:t>|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𝑒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|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0</xdr:colOff>
      <xdr:row>2</xdr:row>
      <xdr:rowOff>138112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9086850" y="10334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9086850" y="10334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 ̂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209550</xdr:colOff>
      <xdr:row>2</xdr:row>
      <xdr:rowOff>147637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085975" y="10429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085975" y="10429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1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1323975</xdr:colOff>
      <xdr:row>2</xdr:row>
      <xdr:rowOff>109537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3200400" y="10048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200400" y="10048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76200</xdr:colOff>
      <xdr:row>2</xdr:row>
      <xdr:rowOff>100012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4191000" y="9953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4191000" y="9953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3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47625</xdr:colOff>
      <xdr:row>2</xdr:row>
      <xdr:rowOff>71437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5191125" y="9667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191125" y="9667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4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95250</xdr:colOff>
      <xdr:row>2</xdr:row>
      <xdr:rowOff>128587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6210300" y="1023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6210300" y="1023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5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0</xdr:colOff>
      <xdr:row>2</xdr:row>
      <xdr:rowOff>138112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7248525" y="10334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7248525" y="10334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6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9525</xdr:colOff>
      <xdr:row>2</xdr:row>
      <xdr:rowOff>157162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8162925" y="10525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8162925" y="10525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7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285750</xdr:colOff>
      <xdr:row>2</xdr:row>
      <xdr:rowOff>119062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895350" y="10144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𝑦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895350" y="10144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123825</xdr:colOff>
      <xdr:row>65</xdr:row>
      <xdr:rowOff>423862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6238875" y="13587412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238875" y="13587412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r>
                <a:rPr lang="ru-RU" sz="1100" b="0" i="0">
                  <a:latin typeface="Cambria Math"/>
                </a:rPr>
                <a:t>^</a:t>
              </a:r>
              <a:r>
                <a:rPr lang="en-US" sz="1100" b="0" i="0">
                  <a:latin typeface="Cambria Math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65</xdr:row>
      <xdr:rowOff>419100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7248525" y="13582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𝑅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7248525" y="13582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838199</xdr:colOff>
      <xdr:row>65</xdr:row>
      <xdr:rowOff>400050</xdr:rowOff>
    </xdr:from>
    <xdr:ext cx="1419225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8086724" y="13563600"/>
              <a:ext cx="14192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en-US" sz="1100" b="0" i="1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ru-RU" sz="1100"/>
                <a:t> нормированный</a:t>
              </a: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8086724" y="13563600"/>
              <a:ext cx="1419225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r>
                <a:rPr lang="ru-RU" sz="1100" b="0" i="0">
                  <a:latin typeface="Cambria Math"/>
                </a:rPr>
                <a:t>^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ru-RU" sz="1100"/>
                <a:t> нормированный</a:t>
              </a:r>
            </a:p>
          </xdr:txBody>
        </xdr:sp>
      </mc:Fallback>
    </mc:AlternateContent>
    <xdr:clientData/>
  </xdr:oneCellAnchor>
  <xdr:oneCellAnchor>
    <xdr:from>
      <xdr:col>12</xdr:col>
      <xdr:colOff>76199</xdr:colOff>
      <xdr:row>65</xdr:row>
      <xdr:rowOff>419100</xdr:rowOff>
    </xdr:from>
    <xdr:ext cx="1057275" cy="231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1058524" y="13582650"/>
              <a:ext cx="1057275" cy="231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𝑆</m:t>
                        </m:r>
                      </m:e>
                      <m:sub>
                        <m:r>
                          <a:rPr lang="ru-RU" sz="1100" i="1">
                            <a:latin typeface="Cambria Math"/>
                            <a:ea typeface="Cambria Math"/>
                          </a:rPr>
                          <m:t>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1058524" y="13582650"/>
              <a:ext cx="1057275" cy="231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𝑆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ru-RU" sz="1100" i="0">
                  <a:latin typeface="Cambria Math"/>
                  <a:ea typeface="Cambria Math"/>
                </a:rPr>
                <a:t>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523875</xdr:colOff>
      <xdr:row>71</xdr:row>
      <xdr:rowOff>161925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6716375" y="150971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6716375" y="150971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r>
                <a:rPr lang="ru-RU" sz="1100" b="0" i="0">
                  <a:latin typeface="Cambria Math"/>
                </a:rPr>
                <a:t>^</a:t>
              </a:r>
              <a:r>
                <a:rPr lang="en-US" sz="1100" b="0" i="0">
                  <a:latin typeface="Cambria Math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276225</xdr:colOff>
      <xdr:row>75</xdr:row>
      <xdr:rowOff>0</xdr:rowOff>
    </xdr:from>
    <xdr:ext cx="129540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7078325" y="15697200"/>
              <a:ext cx="1295400" cy="40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800" b="0" i="1">
                            <a:latin typeface="Cambria Math"/>
                          </a:rPr>
                          <m:t>(</m:t>
                        </m:r>
                        <m:acc>
                          <m:accPr>
                            <m:chr m:val="̂"/>
                            <m:ctrlPr>
                              <a:rPr lang="en-US" sz="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800" b="0" i="1">
                                <a:latin typeface="Cambria Math"/>
                              </a:rPr>
                              <m:t>𝑦</m:t>
                            </m:r>
                          </m:e>
                        </m:acc>
                      </m:e>
                    </m:nary>
                    <m:r>
                      <a:rPr lang="en-US" sz="800" b="0" i="1">
                        <a:latin typeface="Cambria Math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800" b="0" i="1">
                            <a:latin typeface="Cambria Math"/>
                          </a:rPr>
                          <m:t>𝑦</m:t>
                        </m:r>
                      </m:e>
                    </m:acc>
                    <m:r>
                      <a:rPr lang="en-US" sz="800" b="0" i="1">
                        <a:latin typeface="Cambria Math"/>
                      </a:rPr>
                      <m:t>)^2</m:t>
                    </m:r>
                  </m:oMath>
                </m:oMathPara>
              </a14:m>
              <a:endParaRPr lang="ru-RU" sz="105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7078325" y="15697200"/>
              <a:ext cx="1295400" cy="40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ru-RU" sz="800" i="0">
                  <a:latin typeface="Cambria Math"/>
                </a:rPr>
                <a:t>∑▒〖</a:t>
              </a:r>
              <a:r>
                <a:rPr lang="en-US" sz="800" b="0" i="0">
                  <a:latin typeface="Cambria Math"/>
                </a:rPr>
                <a:t>(𝑦 ̂</a:t>
              </a:r>
              <a:r>
                <a:rPr lang="ru-RU" sz="800" b="0" i="0">
                  <a:latin typeface="Cambria Math"/>
                </a:rPr>
                <a:t> 〗</a:t>
              </a:r>
              <a:r>
                <a:rPr lang="en-US" sz="800" b="0" i="0">
                  <a:latin typeface="Cambria Math"/>
                </a:rPr>
                <a:t>−𝑦 ̅)^2</a:t>
              </a:r>
              <a:endParaRPr lang="ru-RU" sz="1050"/>
            </a:p>
          </xdr:txBody>
        </xdr:sp>
      </mc:Fallback>
    </mc:AlternateContent>
    <xdr:clientData/>
  </xdr:oneCellAnchor>
  <xdr:oneCellAnchor>
    <xdr:from>
      <xdr:col>19</xdr:col>
      <xdr:colOff>552450</xdr:colOff>
      <xdr:row>75</xdr:row>
      <xdr:rowOff>57150</xdr:rowOff>
    </xdr:from>
    <xdr:ext cx="8001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7964150" y="15754350"/>
              <a:ext cx="8001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7964150" y="15754350"/>
              <a:ext cx="8001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latin typeface="Cambria Math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latin typeface="Cambria Math"/>
                </a:rPr>
                <a:t>2</a:t>
              </a:r>
              <a:endParaRPr lang="ru-RU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600074</xdr:colOff>
      <xdr:row>105</xdr:row>
      <xdr:rowOff>14287</xdr:rowOff>
    </xdr:from>
    <xdr:ext cx="6191251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648324" y="20026312"/>
              <a:ext cx="6191251" cy="26456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/>
                    </a:rPr>
                    <m:t>𝑦</m:t>
                  </m:r>
                  <m:r>
                    <a:rPr lang="en-US" sz="1100" b="0" i="1">
                      <a:latin typeface="Cambria Math"/>
                    </a:rPr>
                    <m:t>=504,5+1,44</m:t>
                  </m:r>
                </m:oMath>
              </a14:m>
              <a:r>
                <a:rPr lang="en-US" sz="11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+0,001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2</m:t>
                      </m:r>
                    </m:sub>
                  </m:sSub>
                  <m:r>
                    <a:rPr lang="en-US" sz="1100" b="0" i="0">
                      <a:latin typeface="Cambria Math"/>
                    </a:rPr>
                    <m:t>+79,077 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+0,823 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4 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+56,492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5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+29,924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6 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−309,369 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7 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+ 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𝜀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648324" y="20026312"/>
              <a:ext cx="6191251" cy="26456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𝑦=504,5+1,44</a:t>
              </a:r>
              <a:r>
                <a:rPr lang="en-US" sz="1100"/>
                <a:t> </a:t>
              </a:r>
              <a:r>
                <a:rPr lang="en-US" sz="1100" b="0" i="0">
                  <a:latin typeface="Cambria Math"/>
                </a:rPr>
                <a:t>𝑥_1+0,001𝑥_2+79,077 𝑥_3+0,823 𝑥_(4 )+56,492𝑥_5+29,924𝑥_(6 )−309,369 𝑥_(7 )+ </a:t>
              </a:r>
              <a:r>
                <a:rPr lang="en-US" sz="1100" b="0" i="0">
                  <a:latin typeface="Cambria Math"/>
                  <a:ea typeface="Cambria Math"/>
                </a:rPr>
                <a:t>𝜀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552450</xdr:colOff>
      <xdr:row>28</xdr:row>
      <xdr:rowOff>157162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62050" y="54911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62050" y="54911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1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1323975</xdr:colOff>
      <xdr:row>28</xdr:row>
      <xdr:rowOff>109537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200400" y="10048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200400" y="10048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76200</xdr:colOff>
      <xdr:row>28</xdr:row>
      <xdr:rowOff>100012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191000" y="9953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191000" y="9953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3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47625</xdr:colOff>
      <xdr:row>28</xdr:row>
      <xdr:rowOff>71437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191125" y="9667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191125" y="9667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4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28</xdr:row>
      <xdr:rowOff>128587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210300" y="1023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210300" y="1023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5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28</xdr:row>
      <xdr:rowOff>138112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7391400" y="10334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391400" y="103346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6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9525</xdr:colOff>
      <xdr:row>28</xdr:row>
      <xdr:rowOff>157162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8305800" y="10525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8305800" y="105251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7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485775</xdr:colOff>
      <xdr:row>5</xdr:row>
      <xdr:rowOff>166687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485775" y="11191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485775" y="111918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6</xdr:row>
      <xdr:rowOff>133350</xdr:rowOff>
    </xdr:from>
    <xdr:ext cx="6096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38175" y="1276350"/>
              <a:ext cx="609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38175" y="1276350"/>
              <a:ext cx="609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7</xdr:row>
      <xdr:rowOff>133350</xdr:rowOff>
    </xdr:from>
    <xdr:ext cx="61912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28650" y="1466850"/>
              <a:ext cx="6191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28650" y="1466850"/>
              <a:ext cx="6191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8</xdr:row>
      <xdr:rowOff>142875</xdr:rowOff>
    </xdr:from>
    <xdr:ext cx="6096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638175" y="1666875"/>
              <a:ext cx="609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38175" y="1666875"/>
              <a:ext cx="609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9</xdr:row>
      <xdr:rowOff>123825</xdr:rowOff>
    </xdr:from>
    <xdr:ext cx="628650" cy="257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28650" y="1838325"/>
              <a:ext cx="628650" cy="257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28650" y="1838325"/>
              <a:ext cx="628650" cy="257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11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485775" y="22383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485775" y="22383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10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495300" y="20478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/>
                          </a:rPr>
                          <m:t>Э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495300" y="20478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Э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/>
                </a:rPr>
                <a:t>6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31</xdr:row>
      <xdr:rowOff>119062</xdr:rowOff>
    </xdr:from>
    <xdr:to>
      <xdr:col>15</xdr:col>
      <xdr:colOff>123825</xdr:colOff>
      <xdr:row>46</xdr:row>
      <xdr:rowOff>4762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523875</xdr:colOff>
      <xdr:row>55</xdr:row>
      <xdr:rowOff>161925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6859250" y="150971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859250" y="150971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𝑅</a:t>
              </a:r>
              <a:r>
                <a:rPr lang="ru-RU" sz="1100" b="0" i="0">
                  <a:latin typeface="Cambria Math"/>
                </a:rPr>
                <a:t>^</a:t>
              </a:r>
              <a:r>
                <a:rPr lang="en-US" sz="1100" b="0" i="0">
                  <a:latin typeface="Cambria Math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6</xdr:row>
      <xdr:rowOff>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086600" y="15240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086600" y="15240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𝑦</a:t>
              </a:r>
              <a:r>
                <a:rPr lang="ru-RU" sz="1100" b="0" i="0">
                  <a:solidFill>
                    <a:srgbClr val="FF0000"/>
                  </a:solidFill>
                  <a:latin typeface="Cambria Math"/>
                </a:rPr>
                <a:t> ̂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0</xdr:colOff>
      <xdr:row>5</xdr:row>
      <xdr:rowOff>523875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915275" y="14763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(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solidFill>
                          <a:srgbClr val="FF0000"/>
                        </a:solidFill>
                        <a:latin typeface="Cambria Math"/>
                      </a:rPr>
                      <m:t>)^2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915275" y="14763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FF0000"/>
                  </a:solidFill>
                  <a:latin typeface="Cambria Math"/>
                </a:rPr>
                <a:t>(𝑦 − 𝑦 ̅)^2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17</xdr:col>
      <xdr:colOff>190500</xdr:colOff>
      <xdr:row>25</xdr:row>
      <xdr:rowOff>171450</xdr:rowOff>
    </xdr:from>
    <xdr:to>
      <xdr:col>18</xdr:col>
      <xdr:colOff>390525</xdr:colOff>
      <xdr:row>27</xdr:row>
      <xdr:rowOff>28575</xdr:rowOff>
    </xdr:to>
    <xdr:sp macro="" textlink="">
      <xdr:nvSpPr>
        <xdr:cNvPr id="6" name="Стрелка вправо 5"/>
        <xdr:cNvSpPr/>
      </xdr:nvSpPr>
      <xdr:spPr>
        <a:xfrm>
          <a:off x="12573000" y="5314950"/>
          <a:ext cx="809625" cy="23812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342900</xdr:colOff>
      <xdr:row>1</xdr:row>
      <xdr:rowOff>147637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705725" y="3381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rgbClr val="FF0000"/>
                        </a:solidFill>
                        <a:latin typeface="Cambria Math"/>
                        <a:ea typeface="Cambria Math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705725" y="3381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/>
                  <a:ea typeface="Cambria Math"/>
                </a:rPr>
                <a:t>𝜀</a:t>
              </a:r>
              <a:endParaRPr 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152400</xdr:colOff>
      <xdr:row>1</xdr:row>
      <xdr:rowOff>133350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648825" y="3238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solidFill>
                        <a:srgbClr val="FF0000"/>
                      </a:solidFill>
                      <a:latin typeface="Cambria Math"/>
                      <a:ea typeface="Cambria Math"/>
                    </a:rPr>
                    <m:t>𝜀</m:t>
                  </m:r>
                </m:oMath>
              </a14:m>
              <a:r>
                <a:rPr lang="en-US" sz="1100">
                  <a:solidFill>
                    <a:srgbClr val="FF0000"/>
                  </a:solidFill>
                </a:rPr>
                <a:t>^2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648825" y="3238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/>
                  <a:ea typeface="Cambria Math"/>
                </a:rPr>
                <a:t>𝜀</a:t>
              </a:r>
              <a:r>
                <a:rPr lang="en-US" sz="1100">
                  <a:solidFill>
                    <a:srgbClr val="FF0000"/>
                  </a:solidFill>
                </a:rPr>
                <a:t>^2</a:t>
              </a:r>
            </a:p>
          </xdr:txBody>
        </xdr:sp>
      </mc:Fallback>
    </mc:AlternateContent>
    <xdr:clientData/>
  </xdr:oneCellAnchor>
  <xdr:twoCellAnchor>
    <xdr:from>
      <xdr:col>6</xdr:col>
      <xdr:colOff>364375</xdr:colOff>
      <xdr:row>68</xdr:row>
      <xdr:rowOff>70399</xdr:rowOff>
    </xdr:from>
    <xdr:to>
      <xdr:col>7</xdr:col>
      <xdr:colOff>2425</xdr:colOff>
      <xdr:row>72</xdr:row>
      <xdr:rowOff>155892</xdr:rowOff>
    </xdr:to>
    <xdr:sp macro="" textlink="">
      <xdr:nvSpPr>
        <xdr:cNvPr id="8" name="Штриховая стрелка вправо 7"/>
        <xdr:cNvSpPr/>
      </xdr:nvSpPr>
      <xdr:spPr>
        <a:xfrm rot="6975998">
          <a:off x="4988878" y="13324321"/>
          <a:ext cx="847493" cy="247650"/>
        </a:xfrm>
        <a:prstGeom prst="striped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topLeftCell="A2" zoomScale="80" zoomScaleNormal="80" workbookViewId="0">
      <selection activeCell="O2" sqref="O2"/>
    </sheetView>
  </sheetViews>
  <sheetFormatPr defaultRowHeight="15" x14ac:dyDescent="0.25"/>
  <cols>
    <col min="3" max="3" width="40.140625" customWidth="1"/>
    <col min="4" max="4" width="15.140625" customWidth="1"/>
    <col min="5" max="6" width="15.7109375" customWidth="1"/>
    <col min="7" max="7" width="19.7109375" customWidth="1"/>
    <col min="8" max="8" width="16.85546875" customWidth="1"/>
    <col min="9" max="9" width="18" customWidth="1"/>
    <col min="10" max="10" width="14" customWidth="1"/>
    <col min="11" max="11" width="12.140625" customWidth="1"/>
    <col min="12" max="12" width="16.5703125" customWidth="1"/>
    <col min="13" max="13" width="23.42578125" customWidth="1"/>
  </cols>
  <sheetData>
    <row r="2" spans="2:13" ht="45" x14ac:dyDescent="0.25">
      <c r="B2" s="3" t="s">
        <v>60</v>
      </c>
      <c r="C2" s="16" t="s">
        <v>61</v>
      </c>
      <c r="D2" s="16" t="s">
        <v>62</v>
      </c>
      <c r="E2" s="16" t="s">
        <v>63</v>
      </c>
      <c r="F2" s="16" t="s">
        <v>180</v>
      </c>
      <c r="G2" s="16" t="s">
        <v>66</v>
      </c>
      <c r="H2" s="16" t="s">
        <v>179</v>
      </c>
      <c r="I2" s="16" t="s">
        <v>94</v>
      </c>
      <c r="J2" s="16" t="s">
        <v>64</v>
      </c>
      <c r="K2" s="16" t="s">
        <v>65</v>
      </c>
      <c r="L2" s="1"/>
      <c r="M2" s="1"/>
    </row>
    <row r="3" spans="2:13" x14ac:dyDescent="0.25">
      <c r="B3" s="4"/>
      <c r="C3" s="4"/>
      <c r="D3" s="6" t="s">
        <v>68</v>
      </c>
      <c r="E3" s="6" t="s">
        <v>67</v>
      </c>
      <c r="F3" s="6" t="s">
        <v>69</v>
      </c>
      <c r="G3" s="6" t="s">
        <v>70</v>
      </c>
      <c r="H3" s="6" t="s">
        <v>71</v>
      </c>
      <c r="I3" s="6" t="s">
        <v>72</v>
      </c>
      <c r="J3" s="6" t="s">
        <v>73</v>
      </c>
      <c r="K3" s="6" t="s">
        <v>74</v>
      </c>
      <c r="L3" s="1"/>
      <c r="M3" s="1"/>
    </row>
    <row r="4" spans="2:13" x14ac:dyDescent="0.25">
      <c r="B4" s="5">
        <v>1</v>
      </c>
      <c r="C4" s="5" t="s">
        <v>0</v>
      </c>
      <c r="D4" s="5">
        <v>2782</v>
      </c>
      <c r="E4" s="5">
        <v>237</v>
      </c>
      <c r="F4" s="5">
        <v>164.5</v>
      </c>
      <c r="G4" s="5">
        <v>2.7</v>
      </c>
      <c r="H4" s="5">
        <v>150</v>
      </c>
      <c r="I4" s="5">
        <v>3</v>
      </c>
      <c r="J4" s="5">
        <v>7.9</v>
      </c>
      <c r="K4" s="5">
        <v>0.85</v>
      </c>
    </row>
    <row r="5" spans="2:13" x14ac:dyDescent="0.25">
      <c r="B5" s="5">
        <v>2</v>
      </c>
      <c r="C5" s="5" t="s">
        <v>1</v>
      </c>
      <c r="D5" s="5">
        <v>2185</v>
      </c>
      <c r="E5" s="5">
        <v>200</v>
      </c>
      <c r="F5" s="5">
        <v>35.200000000000003</v>
      </c>
      <c r="G5" s="5">
        <v>3.23</v>
      </c>
      <c r="H5" s="5">
        <v>40</v>
      </c>
      <c r="I5" s="5">
        <v>11</v>
      </c>
      <c r="J5" s="5">
        <v>7.7</v>
      </c>
      <c r="K5" s="5">
        <v>0.79</v>
      </c>
    </row>
    <row r="6" spans="2:13" x14ac:dyDescent="0.25">
      <c r="B6" s="5">
        <v>3</v>
      </c>
      <c r="C6" s="5" t="s">
        <v>2</v>
      </c>
      <c r="D6" s="5">
        <v>1519</v>
      </c>
      <c r="E6" s="5">
        <v>220</v>
      </c>
      <c r="F6" s="5">
        <v>185.1</v>
      </c>
      <c r="G6" s="5">
        <v>2.37</v>
      </c>
      <c r="H6" s="5">
        <v>155</v>
      </c>
      <c r="I6" s="5">
        <v>0</v>
      </c>
      <c r="J6" s="5">
        <v>8.1999999999999993</v>
      </c>
      <c r="K6" s="5">
        <v>0.93</v>
      </c>
    </row>
    <row r="7" spans="2:13" x14ac:dyDescent="0.25">
      <c r="B7" s="5">
        <v>4</v>
      </c>
      <c r="C7" s="5" t="s">
        <v>18</v>
      </c>
      <c r="D7" s="5">
        <v>1342</v>
      </c>
      <c r="E7" s="5">
        <v>125</v>
      </c>
      <c r="F7" s="5">
        <v>312</v>
      </c>
      <c r="G7" s="5">
        <v>2.17</v>
      </c>
      <c r="H7" s="5">
        <v>40</v>
      </c>
      <c r="I7" s="5">
        <v>0</v>
      </c>
      <c r="J7" s="5">
        <v>8.1</v>
      </c>
      <c r="K7" s="5">
        <v>0.82</v>
      </c>
    </row>
    <row r="8" spans="2:13" x14ac:dyDescent="0.25">
      <c r="B8" s="5">
        <v>5</v>
      </c>
      <c r="C8" s="5" t="s">
        <v>17</v>
      </c>
      <c r="D8" s="5">
        <v>1274</v>
      </c>
      <c r="E8" s="5">
        <v>150</v>
      </c>
      <c r="F8" s="5">
        <v>16.7</v>
      </c>
      <c r="G8" s="5">
        <v>1.7</v>
      </c>
      <c r="H8" s="5">
        <v>60</v>
      </c>
      <c r="I8" s="5">
        <v>2</v>
      </c>
      <c r="J8" s="5">
        <v>7.7</v>
      </c>
      <c r="K8" s="5">
        <v>0.88</v>
      </c>
    </row>
    <row r="9" spans="2:13" x14ac:dyDescent="0.25">
      <c r="B9" s="5">
        <v>6</v>
      </c>
      <c r="C9" s="5" t="s">
        <v>13</v>
      </c>
      <c r="D9" s="5">
        <v>1215</v>
      </c>
      <c r="E9" s="5">
        <v>200</v>
      </c>
      <c r="F9" s="5">
        <v>198.4</v>
      </c>
      <c r="G9" s="5">
        <v>2.1800000000000002</v>
      </c>
      <c r="H9" s="5">
        <v>120</v>
      </c>
      <c r="I9" s="5">
        <v>0</v>
      </c>
      <c r="J9" s="5">
        <v>7.3</v>
      </c>
      <c r="K9" s="5">
        <v>0.93</v>
      </c>
    </row>
    <row r="10" spans="2:13" x14ac:dyDescent="0.25">
      <c r="B10" s="5">
        <v>7</v>
      </c>
      <c r="C10" s="5" t="s">
        <v>24</v>
      </c>
      <c r="D10" s="5">
        <v>1123</v>
      </c>
      <c r="E10" s="5">
        <v>195</v>
      </c>
      <c r="F10" s="5">
        <v>219.8</v>
      </c>
      <c r="G10" s="5">
        <v>2.57</v>
      </c>
      <c r="H10" s="5">
        <v>75</v>
      </c>
      <c r="I10" s="5">
        <v>0</v>
      </c>
      <c r="J10" s="5">
        <v>6.3</v>
      </c>
      <c r="K10" s="5">
        <v>0.83</v>
      </c>
    </row>
    <row r="11" spans="2:13" x14ac:dyDescent="0.25">
      <c r="B11" s="5">
        <v>8</v>
      </c>
      <c r="C11" s="5" t="s">
        <v>21</v>
      </c>
      <c r="D11" s="5">
        <v>1119</v>
      </c>
      <c r="E11" s="5">
        <v>94</v>
      </c>
      <c r="F11" s="5">
        <v>496.78</v>
      </c>
      <c r="G11" s="5">
        <v>3.21</v>
      </c>
      <c r="H11" s="5">
        <v>50</v>
      </c>
      <c r="I11" s="5">
        <v>11</v>
      </c>
      <c r="J11" s="5">
        <v>8.9</v>
      </c>
      <c r="K11" s="5">
        <v>0.76</v>
      </c>
    </row>
    <row r="12" spans="2:13" x14ac:dyDescent="0.25">
      <c r="B12" s="5">
        <v>9</v>
      </c>
      <c r="C12" s="5" t="s">
        <v>36</v>
      </c>
      <c r="D12" s="5">
        <v>1109</v>
      </c>
      <c r="E12" s="5">
        <v>200</v>
      </c>
      <c r="F12" s="5">
        <v>83</v>
      </c>
      <c r="G12" s="5">
        <v>2.23</v>
      </c>
      <c r="H12" s="5">
        <v>50</v>
      </c>
      <c r="I12" s="5">
        <v>2</v>
      </c>
      <c r="J12" s="5">
        <v>7.8</v>
      </c>
      <c r="K12" s="5">
        <v>0.9</v>
      </c>
    </row>
    <row r="13" spans="2:13" x14ac:dyDescent="0.25">
      <c r="B13" s="5">
        <v>10</v>
      </c>
      <c r="C13" s="5" t="s">
        <v>49</v>
      </c>
      <c r="D13" s="5">
        <v>1091</v>
      </c>
      <c r="E13" s="5">
        <v>210</v>
      </c>
      <c r="F13" s="5">
        <v>201.3</v>
      </c>
      <c r="G13" s="5">
        <v>2.4500000000000002</v>
      </c>
      <c r="H13" s="5">
        <v>100</v>
      </c>
      <c r="I13" s="5">
        <v>0</v>
      </c>
      <c r="J13" s="5">
        <v>5.9</v>
      </c>
      <c r="K13" s="5">
        <v>0.84</v>
      </c>
    </row>
    <row r="14" spans="2:13" x14ac:dyDescent="0.25">
      <c r="B14" s="5">
        <v>11</v>
      </c>
      <c r="C14" s="5" t="s">
        <v>6</v>
      </c>
      <c r="D14" s="5">
        <v>1084</v>
      </c>
      <c r="E14" s="5">
        <v>250</v>
      </c>
      <c r="F14" s="5">
        <v>88</v>
      </c>
      <c r="G14" s="5">
        <v>2.4500000000000002</v>
      </c>
      <c r="H14" s="5">
        <v>175</v>
      </c>
      <c r="I14" s="5">
        <v>0</v>
      </c>
      <c r="J14" s="5">
        <v>8.5</v>
      </c>
      <c r="K14" s="5">
        <v>0.93</v>
      </c>
    </row>
    <row r="15" spans="2:13" x14ac:dyDescent="0.25">
      <c r="B15" s="5">
        <v>12</v>
      </c>
      <c r="C15" s="5" t="s">
        <v>10</v>
      </c>
      <c r="D15" s="5">
        <v>1066</v>
      </c>
      <c r="E15" s="5">
        <v>225</v>
      </c>
      <c r="F15" s="5">
        <v>46.64</v>
      </c>
      <c r="G15" s="5">
        <v>2.31</v>
      </c>
      <c r="H15" s="5">
        <v>75</v>
      </c>
      <c r="I15" s="5">
        <v>1</v>
      </c>
      <c r="J15" s="5">
        <v>7.3</v>
      </c>
      <c r="K15" s="5">
        <v>0.85</v>
      </c>
    </row>
    <row r="16" spans="2:13" x14ac:dyDescent="0.25">
      <c r="B16" s="5">
        <v>13</v>
      </c>
      <c r="C16" s="5" t="s">
        <v>12</v>
      </c>
      <c r="D16" s="5">
        <v>1063</v>
      </c>
      <c r="E16" s="5">
        <v>200</v>
      </c>
      <c r="F16" s="5">
        <v>44.8</v>
      </c>
      <c r="G16" s="5">
        <v>1.3</v>
      </c>
      <c r="H16" s="5">
        <v>75</v>
      </c>
      <c r="I16" s="5">
        <v>2</v>
      </c>
      <c r="J16" s="5">
        <v>8.4</v>
      </c>
      <c r="K16" s="5">
        <v>0.68</v>
      </c>
    </row>
    <row r="17" spans="2:11" x14ac:dyDescent="0.25">
      <c r="B17" s="5">
        <v>14</v>
      </c>
      <c r="C17" s="5" t="s">
        <v>51</v>
      </c>
      <c r="D17" s="5">
        <v>1045</v>
      </c>
      <c r="E17" s="5">
        <v>250</v>
      </c>
      <c r="F17" s="5">
        <v>260.39999999999998</v>
      </c>
      <c r="G17" s="5">
        <v>2.16</v>
      </c>
      <c r="H17" s="5">
        <v>100</v>
      </c>
      <c r="I17" s="5">
        <v>0</v>
      </c>
      <c r="J17" s="5">
        <v>6.7</v>
      </c>
      <c r="K17" s="5">
        <v>0.9</v>
      </c>
    </row>
    <row r="18" spans="2:11" x14ac:dyDescent="0.25">
      <c r="B18" s="5">
        <v>15</v>
      </c>
      <c r="C18" s="5" t="s">
        <v>15</v>
      </c>
      <c r="D18" s="5">
        <v>1029</v>
      </c>
      <c r="E18" s="5">
        <v>63</v>
      </c>
      <c r="F18" s="5">
        <v>605.1</v>
      </c>
      <c r="G18" s="5">
        <v>2.0699999999999998</v>
      </c>
      <c r="H18" s="5">
        <v>25</v>
      </c>
      <c r="I18" s="5">
        <v>3</v>
      </c>
      <c r="J18" s="5">
        <v>8</v>
      </c>
      <c r="K18" s="5">
        <v>0.75</v>
      </c>
    </row>
    <row r="19" spans="2:11" x14ac:dyDescent="0.25">
      <c r="B19" s="5">
        <v>16</v>
      </c>
      <c r="C19" s="5" t="s">
        <v>4</v>
      </c>
      <c r="D19" s="5">
        <v>1027</v>
      </c>
      <c r="E19" s="5">
        <v>115</v>
      </c>
      <c r="F19" s="5">
        <v>20.5</v>
      </c>
      <c r="G19" s="5">
        <v>2.16</v>
      </c>
      <c r="H19" s="5">
        <v>15</v>
      </c>
      <c r="I19" s="5">
        <v>0</v>
      </c>
      <c r="J19" s="5">
        <v>6.6</v>
      </c>
      <c r="K19" s="5">
        <v>0.71</v>
      </c>
    </row>
    <row r="20" spans="2:11" x14ac:dyDescent="0.25">
      <c r="B20" s="5">
        <v>17</v>
      </c>
      <c r="C20" s="5" t="s">
        <v>28</v>
      </c>
      <c r="D20" s="5">
        <v>1025</v>
      </c>
      <c r="E20" s="5">
        <v>200</v>
      </c>
      <c r="F20" s="5">
        <v>100.5</v>
      </c>
      <c r="G20" s="5">
        <v>1.48</v>
      </c>
      <c r="H20" s="5">
        <v>80</v>
      </c>
      <c r="I20" s="5">
        <v>2</v>
      </c>
      <c r="J20" s="5">
        <v>6.5</v>
      </c>
      <c r="K20" s="5">
        <v>0.84</v>
      </c>
    </row>
    <row r="21" spans="2:11" x14ac:dyDescent="0.25">
      <c r="B21" s="5">
        <v>18</v>
      </c>
      <c r="C21" s="5" t="s">
        <v>37</v>
      </c>
      <c r="D21" s="5">
        <v>1017</v>
      </c>
      <c r="E21" s="5">
        <v>180</v>
      </c>
      <c r="F21" s="5">
        <v>138</v>
      </c>
      <c r="G21" s="5">
        <v>2.4900000000000002</v>
      </c>
      <c r="H21" s="5">
        <v>120</v>
      </c>
      <c r="I21" s="5">
        <v>0</v>
      </c>
      <c r="J21" s="5">
        <v>8</v>
      </c>
      <c r="K21" s="5">
        <v>0.94</v>
      </c>
    </row>
    <row r="22" spans="2:11" x14ac:dyDescent="0.25">
      <c r="B22" s="5">
        <v>19</v>
      </c>
      <c r="C22" s="5" t="s">
        <v>3</v>
      </c>
      <c r="D22" s="5">
        <v>1005</v>
      </c>
      <c r="E22" s="5">
        <v>185</v>
      </c>
      <c r="F22" s="5">
        <v>41.3</v>
      </c>
      <c r="G22" s="5">
        <v>2.3199999999999998</v>
      </c>
      <c r="H22" s="5">
        <v>100</v>
      </c>
      <c r="I22" s="5">
        <v>2</v>
      </c>
      <c r="J22" s="5">
        <v>9</v>
      </c>
      <c r="K22" s="5">
        <v>0.92</v>
      </c>
    </row>
    <row r="23" spans="2:11" x14ac:dyDescent="0.25">
      <c r="B23" s="5">
        <v>20</v>
      </c>
      <c r="C23" s="5" t="s">
        <v>11</v>
      </c>
      <c r="D23" s="5">
        <v>987.48400000000004</v>
      </c>
      <c r="E23" s="5">
        <v>45</v>
      </c>
      <c r="F23" s="5">
        <v>30.4</v>
      </c>
      <c r="G23" s="5">
        <v>1.29</v>
      </c>
      <c r="H23" s="5">
        <v>15</v>
      </c>
      <c r="I23" s="5">
        <v>0</v>
      </c>
      <c r="J23" s="5">
        <v>8.5</v>
      </c>
      <c r="K23" s="5">
        <v>0.68</v>
      </c>
    </row>
    <row r="24" spans="2:11" x14ac:dyDescent="0.25">
      <c r="B24" s="5">
        <v>21</v>
      </c>
      <c r="C24" s="5" t="s">
        <v>31</v>
      </c>
      <c r="D24" s="5">
        <v>974.755</v>
      </c>
      <c r="E24" s="5">
        <v>125</v>
      </c>
      <c r="F24" s="5">
        <v>15.7</v>
      </c>
      <c r="G24" s="5">
        <v>2.3199999999999998</v>
      </c>
      <c r="H24" s="5">
        <v>40</v>
      </c>
      <c r="I24" s="5">
        <v>0</v>
      </c>
      <c r="J24" s="5">
        <v>7.5</v>
      </c>
      <c r="K24" s="5">
        <v>0.66</v>
      </c>
    </row>
    <row r="25" spans="2:11" x14ac:dyDescent="0.25">
      <c r="B25" s="5">
        <v>22</v>
      </c>
      <c r="C25" s="5" t="s">
        <v>23</v>
      </c>
      <c r="D25" s="5">
        <v>970.76199999999994</v>
      </c>
      <c r="E25" s="5">
        <v>76</v>
      </c>
      <c r="F25" s="5">
        <v>50</v>
      </c>
      <c r="G25" s="5">
        <v>1.38</v>
      </c>
      <c r="H25" s="5">
        <v>50</v>
      </c>
      <c r="I25" s="5">
        <v>0</v>
      </c>
      <c r="J25" s="5">
        <v>7.5</v>
      </c>
      <c r="K25" s="5">
        <v>0.88</v>
      </c>
    </row>
    <row r="26" spans="2:11" x14ac:dyDescent="0.25">
      <c r="B26" s="5">
        <v>23</v>
      </c>
      <c r="C26" s="5" t="s">
        <v>34</v>
      </c>
      <c r="D26" s="5">
        <v>963.42</v>
      </c>
      <c r="E26" s="5">
        <v>300</v>
      </c>
      <c r="F26" s="5">
        <v>216</v>
      </c>
      <c r="G26" s="5">
        <v>2.4900000000000002</v>
      </c>
      <c r="H26" s="5">
        <v>80</v>
      </c>
      <c r="I26" s="5">
        <v>0</v>
      </c>
      <c r="J26" s="5">
        <v>7.1</v>
      </c>
      <c r="K26" s="5">
        <v>0.67</v>
      </c>
    </row>
    <row r="27" spans="2:11" x14ac:dyDescent="0.25">
      <c r="B27" s="5">
        <v>24</v>
      </c>
      <c r="C27" s="5" t="s">
        <v>46</v>
      </c>
      <c r="D27" s="5">
        <v>960.36699999999996</v>
      </c>
      <c r="E27" s="5">
        <v>225</v>
      </c>
      <c r="F27" s="5">
        <v>135.4</v>
      </c>
      <c r="G27" s="5">
        <v>2.41</v>
      </c>
      <c r="H27" s="5">
        <v>55</v>
      </c>
      <c r="I27" s="5">
        <v>0</v>
      </c>
      <c r="J27" s="5">
        <v>8</v>
      </c>
      <c r="K27" s="5">
        <v>0.94</v>
      </c>
    </row>
    <row r="28" spans="2:11" x14ac:dyDescent="0.25">
      <c r="B28" s="5">
        <v>25</v>
      </c>
      <c r="C28" s="5" t="s">
        <v>39</v>
      </c>
      <c r="D28" s="5">
        <v>960.28300000000002</v>
      </c>
      <c r="E28" s="5">
        <v>190</v>
      </c>
      <c r="F28" s="5">
        <v>312</v>
      </c>
      <c r="G28" s="5">
        <v>2.1</v>
      </c>
      <c r="H28" s="5">
        <v>50</v>
      </c>
      <c r="I28" s="5">
        <v>0</v>
      </c>
      <c r="J28" s="5">
        <v>7.7</v>
      </c>
      <c r="K28" s="5">
        <v>0.82</v>
      </c>
    </row>
    <row r="29" spans="2:11" x14ac:dyDescent="0.25">
      <c r="B29" s="5">
        <v>26</v>
      </c>
      <c r="C29" s="5" t="s">
        <v>47</v>
      </c>
      <c r="D29" s="5">
        <v>955.07100000000003</v>
      </c>
      <c r="E29" s="5">
        <v>250</v>
      </c>
      <c r="F29" s="5">
        <v>117.6</v>
      </c>
      <c r="G29" s="5">
        <v>2.1</v>
      </c>
      <c r="H29" s="5">
        <v>150</v>
      </c>
      <c r="I29" s="5">
        <v>0</v>
      </c>
      <c r="J29" s="5">
        <v>7.6</v>
      </c>
      <c r="K29" s="5">
        <v>0.95</v>
      </c>
    </row>
    <row r="30" spans="2:11" x14ac:dyDescent="0.25">
      <c r="B30" s="5">
        <v>27</v>
      </c>
      <c r="C30" s="5" t="s">
        <v>42</v>
      </c>
      <c r="D30" s="5">
        <v>939.88599999999997</v>
      </c>
      <c r="E30" s="5">
        <v>150</v>
      </c>
      <c r="F30" s="5">
        <v>193</v>
      </c>
      <c r="G30" s="5">
        <v>2.1800000000000002</v>
      </c>
      <c r="H30" s="5">
        <v>75</v>
      </c>
      <c r="I30" s="5">
        <v>0</v>
      </c>
      <c r="J30" s="5">
        <v>7.4</v>
      </c>
      <c r="K30" s="5">
        <v>0.79</v>
      </c>
    </row>
    <row r="31" spans="2:11" x14ac:dyDescent="0.25">
      <c r="B31" s="5">
        <v>28</v>
      </c>
      <c r="C31" s="5" t="s">
        <v>38</v>
      </c>
      <c r="D31" s="5">
        <v>934.41600000000005</v>
      </c>
      <c r="E31" s="5">
        <v>250</v>
      </c>
      <c r="F31" s="5">
        <v>236</v>
      </c>
      <c r="G31" s="5">
        <v>2.33</v>
      </c>
      <c r="H31" s="5">
        <v>125</v>
      </c>
      <c r="I31" s="5">
        <v>0</v>
      </c>
      <c r="J31" s="5">
        <v>7.5</v>
      </c>
      <c r="K31" s="5">
        <v>0.86</v>
      </c>
    </row>
    <row r="32" spans="2:11" x14ac:dyDescent="0.25">
      <c r="B32" s="5">
        <v>29</v>
      </c>
      <c r="C32" s="5" t="s">
        <v>25</v>
      </c>
      <c r="D32" s="5">
        <v>925.28300000000002</v>
      </c>
      <c r="E32" s="5">
        <v>94</v>
      </c>
      <c r="F32" s="5">
        <v>62.1</v>
      </c>
      <c r="G32" s="5">
        <v>2.59</v>
      </c>
      <c r="H32" s="5">
        <v>45</v>
      </c>
      <c r="I32" s="5">
        <v>2</v>
      </c>
      <c r="J32" s="5">
        <v>8.8000000000000007</v>
      </c>
      <c r="K32" s="5">
        <v>0.75</v>
      </c>
    </row>
    <row r="33" spans="2:11" x14ac:dyDescent="0.25">
      <c r="B33" s="5">
        <v>30</v>
      </c>
      <c r="C33" s="5" t="s">
        <v>19</v>
      </c>
      <c r="D33" s="5">
        <v>921.74300000000005</v>
      </c>
      <c r="E33" s="5">
        <v>94</v>
      </c>
      <c r="F33" s="5">
        <v>70.251999999999995</v>
      </c>
      <c r="G33" s="5">
        <v>1.41</v>
      </c>
      <c r="H33" s="5">
        <v>40</v>
      </c>
      <c r="I33" s="5">
        <v>1</v>
      </c>
      <c r="J33" s="5">
        <v>8.1999999999999993</v>
      </c>
      <c r="K33" s="5">
        <v>0.81</v>
      </c>
    </row>
    <row r="34" spans="2:11" x14ac:dyDescent="0.25">
      <c r="B34" s="5">
        <v>31</v>
      </c>
      <c r="C34" s="5" t="s">
        <v>7</v>
      </c>
      <c r="D34" s="5">
        <v>920.66600000000005</v>
      </c>
      <c r="E34" s="5">
        <v>150</v>
      </c>
      <c r="F34" s="5">
        <v>2.0680000000000001</v>
      </c>
      <c r="G34" s="5">
        <v>1.33</v>
      </c>
      <c r="H34" s="5">
        <v>50</v>
      </c>
      <c r="I34" s="5">
        <v>0</v>
      </c>
      <c r="J34" s="5">
        <v>7.3</v>
      </c>
      <c r="K34" s="5">
        <v>0.85</v>
      </c>
    </row>
    <row r="35" spans="2:11" x14ac:dyDescent="0.25">
      <c r="B35" s="5">
        <v>32</v>
      </c>
      <c r="C35" s="5" t="s">
        <v>43</v>
      </c>
      <c r="D35" s="5">
        <v>896.91099999999994</v>
      </c>
      <c r="E35" s="5">
        <v>150</v>
      </c>
      <c r="F35" s="5">
        <v>85.5</v>
      </c>
      <c r="G35" s="5">
        <v>2.37</v>
      </c>
      <c r="H35" s="5">
        <v>60</v>
      </c>
      <c r="I35" s="5">
        <v>0</v>
      </c>
      <c r="J35" s="5">
        <v>7.6</v>
      </c>
      <c r="K35" s="5">
        <v>0.89</v>
      </c>
    </row>
    <row r="36" spans="2:11" x14ac:dyDescent="0.25">
      <c r="B36" s="5">
        <v>33</v>
      </c>
      <c r="C36" s="5" t="s">
        <v>27</v>
      </c>
      <c r="D36" s="5">
        <v>890.87099999999998</v>
      </c>
      <c r="E36" s="5">
        <v>258</v>
      </c>
      <c r="F36" s="5">
        <v>230.54400000000001</v>
      </c>
      <c r="G36" s="5">
        <v>2.19</v>
      </c>
      <c r="H36" s="5">
        <v>100</v>
      </c>
      <c r="I36" s="5">
        <v>0</v>
      </c>
      <c r="J36" s="5">
        <v>6.2</v>
      </c>
      <c r="K36" s="5">
        <v>0.83</v>
      </c>
    </row>
    <row r="37" spans="2:11" x14ac:dyDescent="0.25">
      <c r="B37" s="5">
        <v>34</v>
      </c>
      <c r="C37" s="5" t="s">
        <v>57</v>
      </c>
      <c r="D37" s="5">
        <v>886.68399999999997</v>
      </c>
      <c r="E37" s="5">
        <v>90</v>
      </c>
      <c r="F37" s="5">
        <v>151.697</v>
      </c>
      <c r="G37" s="5">
        <v>1.34</v>
      </c>
      <c r="H37" s="5">
        <v>35</v>
      </c>
      <c r="I37" s="5">
        <v>0</v>
      </c>
      <c r="J37" s="5">
        <v>7</v>
      </c>
      <c r="K37" s="5">
        <v>0.89</v>
      </c>
    </row>
    <row r="38" spans="2:11" x14ac:dyDescent="0.25">
      <c r="B38" s="5">
        <v>35</v>
      </c>
      <c r="C38" s="5" t="s">
        <v>45</v>
      </c>
      <c r="D38" s="5">
        <v>879.97900000000004</v>
      </c>
      <c r="E38" s="5">
        <v>100</v>
      </c>
      <c r="F38" s="5">
        <v>88.36</v>
      </c>
      <c r="G38" s="5">
        <v>2.41</v>
      </c>
      <c r="H38" s="5">
        <v>50</v>
      </c>
      <c r="I38" s="5">
        <v>0</v>
      </c>
      <c r="J38" s="5">
        <v>7.3</v>
      </c>
      <c r="K38" s="5">
        <v>0.87</v>
      </c>
    </row>
    <row r="39" spans="2:11" x14ac:dyDescent="0.25">
      <c r="B39" s="5">
        <v>36</v>
      </c>
      <c r="C39" s="5" t="s">
        <v>59</v>
      </c>
      <c r="D39" s="5">
        <v>877.245</v>
      </c>
      <c r="E39" s="5">
        <v>95</v>
      </c>
      <c r="F39" s="5">
        <v>78</v>
      </c>
      <c r="G39" s="5">
        <v>1.28</v>
      </c>
      <c r="H39" s="5">
        <v>40</v>
      </c>
      <c r="I39" s="5">
        <v>0</v>
      </c>
      <c r="J39" s="5">
        <v>6.7</v>
      </c>
      <c r="K39" s="5">
        <v>0.89</v>
      </c>
    </row>
    <row r="40" spans="2:11" x14ac:dyDescent="0.25">
      <c r="B40" s="5">
        <v>37</v>
      </c>
      <c r="C40" s="5" t="s">
        <v>33</v>
      </c>
      <c r="D40" s="5">
        <v>871.53</v>
      </c>
      <c r="E40" s="5">
        <v>93</v>
      </c>
      <c r="F40" s="5">
        <v>47.210999999999999</v>
      </c>
      <c r="G40" s="5">
        <v>2.58</v>
      </c>
      <c r="H40" s="5">
        <v>50</v>
      </c>
      <c r="I40" s="5">
        <v>4</v>
      </c>
      <c r="J40" s="5">
        <v>8.8000000000000007</v>
      </c>
      <c r="K40" s="5">
        <v>0.85</v>
      </c>
    </row>
    <row r="41" spans="2:11" x14ac:dyDescent="0.25">
      <c r="B41" s="5">
        <v>38</v>
      </c>
      <c r="C41" s="5" t="s">
        <v>9</v>
      </c>
      <c r="D41" s="5">
        <v>864.11099999999999</v>
      </c>
      <c r="E41" s="5">
        <v>130</v>
      </c>
      <c r="F41" s="5">
        <v>146.6</v>
      </c>
      <c r="G41" s="5">
        <v>2.2599999999999998</v>
      </c>
      <c r="H41" s="5">
        <v>55</v>
      </c>
      <c r="I41" s="5">
        <v>0</v>
      </c>
      <c r="J41" s="5">
        <v>7.7</v>
      </c>
      <c r="K41" s="5">
        <v>0.9</v>
      </c>
    </row>
    <row r="42" spans="2:11" x14ac:dyDescent="0.25">
      <c r="B42" s="5">
        <v>39</v>
      </c>
      <c r="C42" s="5" t="s">
        <v>20</v>
      </c>
      <c r="D42" s="5">
        <v>849.99699999999996</v>
      </c>
      <c r="E42" s="5">
        <v>200</v>
      </c>
      <c r="F42" s="5">
        <v>145.5</v>
      </c>
      <c r="G42" s="5">
        <v>2.2000000000000002</v>
      </c>
      <c r="H42" s="5">
        <v>110</v>
      </c>
      <c r="I42" s="5">
        <v>0</v>
      </c>
      <c r="J42" s="5">
        <v>7.7</v>
      </c>
      <c r="K42" s="5">
        <v>0.83</v>
      </c>
    </row>
    <row r="43" spans="2:11" x14ac:dyDescent="0.25">
      <c r="B43" s="5">
        <v>40</v>
      </c>
      <c r="C43" s="5" t="s">
        <v>16</v>
      </c>
      <c r="D43" s="5">
        <v>836.30399999999997</v>
      </c>
      <c r="E43" s="5">
        <v>200</v>
      </c>
      <c r="F43" s="5">
        <v>19.844000000000001</v>
      </c>
      <c r="G43" s="5">
        <v>2.2999999999999998</v>
      </c>
      <c r="H43" s="5">
        <v>100</v>
      </c>
      <c r="I43" s="5">
        <v>0</v>
      </c>
      <c r="J43" s="5">
        <v>6</v>
      </c>
      <c r="K43" s="5">
        <v>0.9</v>
      </c>
    </row>
    <row r="44" spans="2:11" x14ac:dyDescent="0.25">
      <c r="B44" s="5">
        <v>41</v>
      </c>
      <c r="C44" s="5" t="s">
        <v>41</v>
      </c>
      <c r="D44" s="5">
        <v>829.68499999999995</v>
      </c>
      <c r="E44" s="5">
        <v>120</v>
      </c>
      <c r="F44" s="5">
        <v>199.6</v>
      </c>
      <c r="G44" s="5">
        <v>1.9</v>
      </c>
      <c r="H44" s="5">
        <v>80</v>
      </c>
      <c r="I44" s="5">
        <v>0</v>
      </c>
      <c r="J44" s="5">
        <v>5.6</v>
      </c>
      <c r="K44" s="5">
        <v>0.56999999999999995</v>
      </c>
    </row>
    <row r="45" spans="2:11" x14ac:dyDescent="0.25">
      <c r="B45" s="5">
        <v>42</v>
      </c>
      <c r="C45" s="5" t="s">
        <v>40</v>
      </c>
      <c r="D45" s="5">
        <v>825.53300000000002</v>
      </c>
      <c r="E45" s="5">
        <v>160</v>
      </c>
      <c r="F45" s="5">
        <v>16.5</v>
      </c>
      <c r="G45" s="5">
        <v>2.4700000000000002</v>
      </c>
      <c r="H45" s="5">
        <v>100</v>
      </c>
      <c r="I45" s="5">
        <v>4</v>
      </c>
      <c r="J45" s="5">
        <v>8.8000000000000007</v>
      </c>
      <c r="K45" s="5">
        <v>0.88</v>
      </c>
    </row>
    <row r="46" spans="2:11" x14ac:dyDescent="0.25">
      <c r="B46" s="5">
        <v>43</v>
      </c>
      <c r="C46" s="5" t="s">
        <v>14</v>
      </c>
      <c r="D46" s="5">
        <v>821.70899999999995</v>
      </c>
      <c r="E46" s="5">
        <v>139</v>
      </c>
      <c r="F46" s="5">
        <v>114.84399999999999</v>
      </c>
      <c r="G46" s="5">
        <v>2.0099999999999998</v>
      </c>
      <c r="H46" s="5">
        <v>50</v>
      </c>
      <c r="I46" s="5">
        <v>0</v>
      </c>
      <c r="J46" s="5">
        <v>7.3</v>
      </c>
      <c r="K46" s="5">
        <v>0.72</v>
      </c>
    </row>
    <row r="47" spans="2:11" x14ac:dyDescent="0.25">
      <c r="B47" s="5">
        <v>44</v>
      </c>
      <c r="C47" s="5" t="s">
        <v>35</v>
      </c>
      <c r="D47" s="5">
        <v>816.96900000000005</v>
      </c>
      <c r="E47" s="5">
        <v>75</v>
      </c>
      <c r="F47" s="5">
        <v>50.228000000000002</v>
      </c>
      <c r="G47" s="5">
        <v>2.25</v>
      </c>
      <c r="H47" s="5">
        <v>20</v>
      </c>
      <c r="I47" s="5">
        <v>1</v>
      </c>
      <c r="J47" s="5">
        <v>6.9</v>
      </c>
      <c r="K47" s="5">
        <v>0.72</v>
      </c>
    </row>
    <row r="48" spans="2:11" x14ac:dyDescent="0.25">
      <c r="B48" s="5">
        <v>45</v>
      </c>
      <c r="C48" s="5" t="s">
        <v>30</v>
      </c>
      <c r="D48" s="5">
        <v>798.95799999999997</v>
      </c>
      <c r="E48" s="5">
        <v>160</v>
      </c>
      <c r="F48" s="5">
        <v>14.249000000000001</v>
      </c>
      <c r="G48" s="5">
        <v>1.33</v>
      </c>
      <c r="H48" s="5">
        <v>80</v>
      </c>
      <c r="I48" s="5">
        <v>0</v>
      </c>
      <c r="J48" s="5">
        <v>6.1</v>
      </c>
      <c r="K48" s="5">
        <v>0.71</v>
      </c>
    </row>
    <row r="49" spans="2:11" x14ac:dyDescent="0.25">
      <c r="B49" s="5">
        <v>46</v>
      </c>
      <c r="C49" s="5" t="s">
        <v>48</v>
      </c>
      <c r="D49" s="5">
        <v>796.68899999999996</v>
      </c>
      <c r="E49" s="5">
        <v>130</v>
      </c>
      <c r="F49" s="5">
        <v>113.51</v>
      </c>
      <c r="G49" s="5">
        <v>2.2200000000000002</v>
      </c>
      <c r="H49" s="5">
        <v>50</v>
      </c>
      <c r="I49" s="5">
        <v>0</v>
      </c>
      <c r="J49" s="5">
        <v>7.8</v>
      </c>
      <c r="K49" s="5">
        <v>0.85</v>
      </c>
    </row>
    <row r="50" spans="2:11" x14ac:dyDescent="0.25">
      <c r="B50" s="5">
        <v>47</v>
      </c>
      <c r="C50" s="5" t="s">
        <v>8</v>
      </c>
      <c r="D50" s="5">
        <v>792.91099999999994</v>
      </c>
      <c r="E50" s="5">
        <v>10.5</v>
      </c>
      <c r="F50" s="5">
        <v>11.835000000000001</v>
      </c>
      <c r="G50" s="5">
        <v>2</v>
      </c>
      <c r="H50" s="5">
        <v>3.5</v>
      </c>
      <c r="I50" s="5">
        <v>0</v>
      </c>
      <c r="J50" s="5">
        <v>7.9</v>
      </c>
      <c r="K50" s="5">
        <v>0.71</v>
      </c>
    </row>
    <row r="51" spans="2:11" x14ac:dyDescent="0.25">
      <c r="B51" s="5">
        <v>48</v>
      </c>
      <c r="C51" s="5" t="s">
        <v>58</v>
      </c>
      <c r="D51" s="5">
        <v>788.61199999999997</v>
      </c>
      <c r="E51" s="5">
        <v>200</v>
      </c>
      <c r="F51" s="5">
        <v>166.2</v>
      </c>
      <c r="G51" s="5">
        <v>2.38</v>
      </c>
      <c r="H51" s="5">
        <v>80</v>
      </c>
      <c r="I51" s="5">
        <v>0</v>
      </c>
      <c r="J51" s="5">
        <v>5.8</v>
      </c>
      <c r="K51" s="5">
        <v>0.87</v>
      </c>
    </row>
    <row r="52" spans="2:11" x14ac:dyDescent="0.25">
      <c r="B52" s="5">
        <v>49</v>
      </c>
      <c r="C52" s="5" t="s">
        <v>53</v>
      </c>
      <c r="D52" s="5">
        <v>788.029</v>
      </c>
      <c r="E52" s="5">
        <v>160</v>
      </c>
      <c r="F52" s="5">
        <v>197</v>
      </c>
      <c r="G52" s="5">
        <v>2.1</v>
      </c>
      <c r="H52" s="5">
        <v>110</v>
      </c>
      <c r="I52" s="5">
        <v>0</v>
      </c>
      <c r="J52" s="5">
        <v>7.2</v>
      </c>
      <c r="K52" s="5">
        <v>0.87</v>
      </c>
    </row>
    <row r="53" spans="2:11" x14ac:dyDescent="0.25">
      <c r="B53" s="5">
        <v>50</v>
      </c>
      <c r="C53" s="5" t="s">
        <v>32</v>
      </c>
      <c r="D53" s="5">
        <v>786.63599999999997</v>
      </c>
      <c r="E53" s="5">
        <v>185</v>
      </c>
      <c r="F53" s="5">
        <v>146.97200000000001</v>
      </c>
      <c r="G53" s="5">
        <v>2.0299999999999998</v>
      </c>
      <c r="H53" s="5">
        <v>70</v>
      </c>
      <c r="I53" s="5">
        <v>0</v>
      </c>
      <c r="J53" s="5">
        <v>6.2</v>
      </c>
      <c r="K53" s="5">
        <v>0.77</v>
      </c>
    </row>
    <row r="54" spans="2:11" x14ac:dyDescent="0.25">
      <c r="B54" s="5">
        <v>51</v>
      </c>
      <c r="C54" s="5" t="s">
        <v>22</v>
      </c>
      <c r="D54" s="5">
        <v>783.76599999999996</v>
      </c>
      <c r="E54" s="5">
        <v>200</v>
      </c>
      <c r="F54" s="5">
        <v>43.756</v>
      </c>
      <c r="G54" s="5">
        <v>2.0699999999999998</v>
      </c>
      <c r="H54" s="5">
        <v>40</v>
      </c>
      <c r="I54" s="5">
        <v>1</v>
      </c>
      <c r="J54" s="5">
        <v>7.4</v>
      </c>
      <c r="K54" s="5">
        <v>0.84</v>
      </c>
    </row>
    <row r="55" spans="2:11" x14ac:dyDescent="0.25">
      <c r="B55" s="5">
        <v>52</v>
      </c>
      <c r="C55" s="5" t="s">
        <v>5</v>
      </c>
      <c r="D55" s="5">
        <v>775.39800000000002</v>
      </c>
      <c r="E55" s="5">
        <v>11</v>
      </c>
      <c r="F55" s="5">
        <v>6.8070000000000004</v>
      </c>
      <c r="G55" s="5">
        <v>2.0099999999999998</v>
      </c>
      <c r="H55" s="5">
        <v>50</v>
      </c>
      <c r="I55" s="5">
        <v>7</v>
      </c>
      <c r="J55" s="5">
        <v>8.6999999999999993</v>
      </c>
      <c r="K55" s="5">
        <v>0.89</v>
      </c>
    </row>
    <row r="56" spans="2:11" x14ac:dyDescent="0.25">
      <c r="B56" s="5">
        <v>53</v>
      </c>
      <c r="C56" s="5" t="s">
        <v>29</v>
      </c>
      <c r="D56" s="5">
        <v>774.17700000000002</v>
      </c>
      <c r="E56" s="5">
        <v>170</v>
      </c>
      <c r="F56" s="5">
        <v>66.400000000000006</v>
      </c>
      <c r="G56" s="5">
        <v>2.0099999999999998</v>
      </c>
      <c r="H56" s="5">
        <v>120</v>
      </c>
      <c r="I56" s="5">
        <v>0</v>
      </c>
      <c r="J56" s="5">
        <v>8.1</v>
      </c>
      <c r="K56" s="5">
        <v>0.95</v>
      </c>
    </row>
    <row r="57" spans="2:11" x14ac:dyDescent="0.25">
      <c r="B57" s="5">
        <v>54</v>
      </c>
      <c r="C57" s="5" t="s">
        <v>50</v>
      </c>
      <c r="D57" s="5">
        <v>758.41</v>
      </c>
      <c r="E57" s="5">
        <v>180</v>
      </c>
      <c r="F57" s="5">
        <v>106.1</v>
      </c>
      <c r="G57" s="5">
        <v>1.62</v>
      </c>
      <c r="H57" s="5">
        <v>100</v>
      </c>
      <c r="I57" s="5">
        <v>0</v>
      </c>
      <c r="J57" s="5">
        <v>7.1</v>
      </c>
      <c r="K57" s="5">
        <v>0.92</v>
      </c>
    </row>
    <row r="58" spans="2:11" x14ac:dyDescent="0.25">
      <c r="B58" s="5">
        <v>55</v>
      </c>
      <c r="C58" s="5" t="s">
        <v>55</v>
      </c>
      <c r="D58" s="5">
        <v>758.23900000000003</v>
      </c>
      <c r="E58" s="5">
        <v>125</v>
      </c>
      <c r="F58" s="5">
        <v>155.1</v>
      </c>
      <c r="G58" s="5">
        <v>2.29</v>
      </c>
      <c r="H58" s="5">
        <v>100</v>
      </c>
      <c r="I58" s="5">
        <v>0</v>
      </c>
      <c r="J58" s="5">
        <v>6.5</v>
      </c>
      <c r="K58" s="5">
        <v>0.78</v>
      </c>
    </row>
    <row r="59" spans="2:11" x14ac:dyDescent="0.25">
      <c r="B59" s="5">
        <v>56</v>
      </c>
      <c r="C59" s="5" t="s">
        <v>52</v>
      </c>
      <c r="D59" s="5">
        <v>752.601</v>
      </c>
      <c r="E59" s="5">
        <v>165</v>
      </c>
      <c r="F59" s="5">
        <v>26</v>
      </c>
      <c r="G59" s="5">
        <v>1.3</v>
      </c>
      <c r="H59" s="5">
        <v>75</v>
      </c>
      <c r="I59" s="5">
        <v>0</v>
      </c>
      <c r="J59" s="5">
        <v>6.4</v>
      </c>
      <c r="K59" s="5">
        <v>0.75</v>
      </c>
    </row>
    <row r="60" spans="2:11" x14ac:dyDescent="0.25">
      <c r="B60" s="5">
        <v>57</v>
      </c>
      <c r="C60" s="5" t="s">
        <v>44</v>
      </c>
      <c r="D60" s="5">
        <v>752.21600000000001</v>
      </c>
      <c r="E60" s="5">
        <v>230</v>
      </c>
      <c r="F60" s="5">
        <v>50.2</v>
      </c>
      <c r="G60" s="5">
        <v>2.11</v>
      </c>
      <c r="H60" s="5">
        <v>58</v>
      </c>
      <c r="I60" s="5">
        <v>0</v>
      </c>
      <c r="J60" s="5">
        <v>7.1</v>
      </c>
      <c r="K60" s="5">
        <v>0.78</v>
      </c>
    </row>
    <row r="61" spans="2:11" x14ac:dyDescent="0.25">
      <c r="B61" s="5">
        <v>58</v>
      </c>
      <c r="C61" s="5" t="s">
        <v>26</v>
      </c>
      <c r="D61" s="5">
        <v>752.101</v>
      </c>
      <c r="E61" s="5">
        <v>125</v>
      </c>
      <c r="F61" s="5">
        <v>152</v>
      </c>
      <c r="G61" s="5">
        <v>2.0299999999999998</v>
      </c>
      <c r="H61" s="5">
        <v>56</v>
      </c>
      <c r="I61" s="5">
        <v>0</v>
      </c>
      <c r="J61" s="5">
        <v>6.9</v>
      </c>
      <c r="K61" s="5">
        <v>0.92</v>
      </c>
    </row>
    <row r="62" spans="2:11" x14ac:dyDescent="0.25">
      <c r="B62" s="5">
        <v>59</v>
      </c>
      <c r="C62" s="5" t="s">
        <v>54</v>
      </c>
      <c r="D62" s="5">
        <v>748.12199999999996</v>
      </c>
      <c r="E62" s="5">
        <v>200</v>
      </c>
      <c r="F62" s="5">
        <v>171.1</v>
      </c>
      <c r="G62" s="5">
        <v>2.11</v>
      </c>
      <c r="H62" s="5">
        <v>150</v>
      </c>
      <c r="I62" s="5">
        <v>0</v>
      </c>
      <c r="J62" s="5">
        <v>8.1</v>
      </c>
      <c r="K62" s="5">
        <v>0.95</v>
      </c>
    </row>
    <row r="63" spans="2:11" x14ac:dyDescent="0.25">
      <c r="B63" s="5">
        <v>60</v>
      </c>
      <c r="C63" s="5" t="s">
        <v>56</v>
      </c>
      <c r="D63" s="5">
        <v>746.92100000000005</v>
      </c>
      <c r="E63" s="5">
        <v>145</v>
      </c>
      <c r="F63" s="5">
        <v>75.5</v>
      </c>
      <c r="G63" s="5">
        <v>1.55</v>
      </c>
      <c r="H63" s="5">
        <v>100</v>
      </c>
      <c r="I63" s="5">
        <v>0</v>
      </c>
      <c r="J63" s="5">
        <v>7</v>
      </c>
      <c r="K63" s="5">
        <v>0.87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5"/>
  <sheetViews>
    <sheetView topLeftCell="I40" zoomScale="70" zoomScaleNormal="70" workbookViewId="0">
      <selection activeCell="N71" sqref="N71:P79"/>
    </sheetView>
  </sheetViews>
  <sheetFormatPr defaultRowHeight="15" x14ac:dyDescent="0.25"/>
  <cols>
    <col min="2" max="2" width="0" hidden="1" customWidth="1"/>
    <col min="3" max="3" width="25.28515625" hidden="1" customWidth="1"/>
    <col min="4" max="4" width="19" customWidth="1"/>
    <col min="5" max="5" width="20.140625" customWidth="1"/>
    <col min="6" max="6" width="13.42578125" customWidth="1"/>
    <col min="7" max="7" width="15.42578125" customWidth="1"/>
    <col min="8" max="8" width="14.5703125" customWidth="1"/>
    <col min="9" max="9" width="19.140625" customWidth="1"/>
    <col min="10" max="10" width="13.5703125" customWidth="1"/>
    <col min="11" max="11" width="20.5703125" customWidth="1"/>
    <col min="12" max="12" width="23" customWidth="1"/>
    <col min="13" max="13" width="17.140625" customWidth="1"/>
    <col min="14" max="14" width="19.7109375" customWidth="1"/>
    <col min="15" max="16" width="13.85546875" customWidth="1"/>
    <col min="17" max="17" width="12.42578125" customWidth="1"/>
  </cols>
  <sheetData>
    <row r="2" spans="2:18" ht="55.5" customHeight="1" x14ac:dyDescent="0.25">
      <c r="B2" t="s">
        <v>60</v>
      </c>
      <c r="C2" t="s">
        <v>61</v>
      </c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</row>
    <row r="3" spans="2:18" ht="36" customHeight="1" x14ac:dyDescent="0.25">
      <c r="D3" s="53"/>
      <c r="E3" s="53"/>
      <c r="F3" s="53"/>
      <c r="G3" s="53"/>
      <c r="H3" s="53"/>
      <c r="I3" s="53"/>
      <c r="J3" s="53"/>
      <c r="K3" s="53"/>
      <c r="L3" s="53"/>
      <c r="M3" s="54"/>
      <c r="N3" s="54"/>
      <c r="O3" s="54"/>
      <c r="P3" s="54"/>
      <c r="Q3" s="54"/>
      <c r="R3" s="54"/>
    </row>
    <row r="4" spans="2:18" x14ac:dyDescent="0.25">
      <c r="B4">
        <v>1</v>
      </c>
      <c r="C4" t="s">
        <v>0</v>
      </c>
      <c r="D4" s="5">
        <v>2782</v>
      </c>
      <c r="E4" s="5">
        <v>237</v>
      </c>
      <c r="F4" s="5">
        <v>164.5</v>
      </c>
      <c r="G4" s="5">
        <v>2.7</v>
      </c>
      <c r="H4" s="5">
        <v>150</v>
      </c>
      <c r="I4" s="5">
        <v>3</v>
      </c>
      <c r="J4" s="5">
        <v>7.9</v>
      </c>
      <c r="K4" s="5">
        <v>0.85</v>
      </c>
      <c r="L4" s="11">
        <f>$F$67+$F$68*E4+$F$69*F4+$F$70*G4+$F$71*H4+$F$72*I4+$F$73*J4+$F$74*K4</f>
        <v>1324.6731491552327</v>
      </c>
      <c r="M4" s="11">
        <f>L4-$D$68</f>
        <v>340.74898248856573</v>
      </c>
      <c r="N4" s="11">
        <f>M4^2</f>
        <v>116109.86906699288</v>
      </c>
      <c r="O4" s="5">
        <f>(D4-$D$68)^2</f>
        <v>3233076.7024173592</v>
      </c>
      <c r="P4" s="11">
        <f>D4-L4</f>
        <v>1457.3268508447673</v>
      </c>
      <c r="Q4" s="11">
        <f>P4^2</f>
        <v>2123801.5501931263</v>
      </c>
      <c r="R4" s="9">
        <f>ABS(P4/D4)</f>
        <v>0.52384142733456762</v>
      </c>
    </row>
    <row r="5" spans="2:18" x14ac:dyDescent="0.25">
      <c r="B5">
        <v>2</v>
      </c>
      <c r="C5" t="s">
        <v>1</v>
      </c>
      <c r="D5" s="5">
        <v>2185</v>
      </c>
      <c r="E5" s="5">
        <v>200</v>
      </c>
      <c r="F5" s="5">
        <v>35.200000000000003</v>
      </c>
      <c r="G5" s="5">
        <v>3.23</v>
      </c>
      <c r="H5" s="5">
        <v>40</v>
      </c>
      <c r="I5" s="5">
        <v>11</v>
      </c>
      <c r="J5" s="5">
        <v>7.7</v>
      </c>
      <c r="K5" s="5">
        <v>0.79</v>
      </c>
      <c r="L5" s="11">
        <f t="shared" ref="L5:L63" si="0">$F$67+$F$68*E5+$F$69*F5+$F$70*G5+$F$71*H5+$F$72*I5+$F$73*J5+$F$74*K5</f>
        <v>1687.3366894313885</v>
      </c>
      <c r="M5" s="11">
        <f t="shared" ref="M5:M63" si="1">L5-$D$68</f>
        <v>703.41252276472153</v>
      </c>
      <c r="N5" s="11">
        <f t="shared" ref="N5:N63" si="2">M5^2</f>
        <v>494789.17718222988</v>
      </c>
      <c r="O5" s="5">
        <f t="shared" ref="O5:O63" si="3">(D5-$D$68)^2</f>
        <v>1442583.15741736</v>
      </c>
      <c r="P5" s="11">
        <f t="shared" ref="P5:P63" si="4">D5-L5</f>
        <v>497.66331056861145</v>
      </c>
      <c r="Q5" s="11">
        <f t="shared" ref="Q5:Q63" si="5">P5^2</f>
        <v>247668.77068611022</v>
      </c>
      <c r="R5" s="9">
        <f t="shared" ref="R5:R63" si="6">ABS(P5/D5)</f>
        <v>0.22776352886435305</v>
      </c>
    </row>
    <row r="6" spans="2:18" x14ac:dyDescent="0.25">
      <c r="B6">
        <v>3</v>
      </c>
      <c r="C6" t="s">
        <v>2</v>
      </c>
      <c r="D6" s="5">
        <v>1519</v>
      </c>
      <c r="E6" s="5">
        <v>220</v>
      </c>
      <c r="F6" s="5">
        <v>185.1</v>
      </c>
      <c r="G6" s="5">
        <v>2.37</v>
      </c>
      <c r="H6" s="5">
        <v>155</v>
      </c>
      <c r="I6" s="5">
        <v>0</v>
      </c>
      <c r="J6" s="5">
        <v>8.1999999999999993</v>
      </c>
      <c r="K6" s="5">
        <v>0.93</v>
      </c>
      <c r="L6" s="11">
        <f t="shared" si="0"/>
        <v>1093.0649638495966</v>
      </c>
      <c r="M6" s="11">
        <f t="shared" si="1"/>
        <v>109.14079718292953</v>
      </c>
      <c r="N6" s="11">
        <f t="shared" si="2"/>
        <v>11911.713609725359</v>
      </c>
      <c r="O6" s="5">
        <f t="shared" si="3"/>
        <v>286306.14741736074</v>
      </c>
      <c r="P6" s="11">
        <f t="shared" si="4"/>
        <v>425.93503615040345</v>
      </c>
      <c r="Q6" s="11">
        <f t="shared" si="5"/>
        <v>181420.6550204455</v>
      </c>
      <c r="R6" s="9">
        <f t="shared" si="6"/>
        <v>0.28040489542488706</v>
      </c>
    </row>
    <row r="7" spans="2:18" x14ac:dyDescent="0.25">
      <c r="B7">
        <v>4</v>
      </c>
      <c r="C7" t="s">
        <v>18</v>
      </c>
      <c r="D7" s="5">
        <v>1342</v>
      </c>
      <c r="E7" s="5">
        <v>125</v>
      </c>
      <c r="F7" s="5">
        <v>312</v>
      </c>
      <c r="G7" s="5">
        <v>2.17</v>
      </c>
      <c r="H7" s="5">
        <v>40</v>
      </c>
      <c r="I7" s="5">
        <v>0</v>
      </c>
      <c r="J7" s="5">
        <v>8.1</v>
      </c>
      <c r="K7" s="5">
        <v>0.82</v>
      </c>
      <c r="L7" s="11">
        <f t="shared" si="0"/>
        <v>877.40401925634796</v>
      </c>
      <c r="M7" s="11">
        <f t="shared" si="1"/>
        <v>-106.52014741031905</v>
      </c>
      <c r="N7" s="11">
        <f t="shared" si="2"/>
        <v>11346.541804316101</v>
      </c>
      <c r="O7" s="5">
        <f t="shared" si="3"/>
        <v>128218.30241736086</v>
      </c>
      <c r="P7" s="11">
        <f t="shared" si="4"/>
        <v>464.59598074365204</v>
      </c>
      <c r="Q7" s="11">
        <f t="shared" si="5"/>
        <v>215849.42532315588</v>
      </c>
      <c r="R7" s="9">
        <f t="shared" si="6"/>
        <v>0.34619670696248289</v>
      </c>
    </row>
    <row r="8" spans="2:18" x14ac:dyDescent="0.25">
      <c r="B8">
        <v>5</v>
      </c>
      <c r="C8" t="s">
        <v>17</v>
      </c>
      <c r="D8" s="5">
        <v>1274</v>
      </c>
      <c r="E8" s="5">
        <v>150</v>
      </c>
      <c r="F8" s="5">
        <v>16.7</v>
      </c>
      <c r="G8" s="5">
        <v>1.7</v>
      </c>
      <c r="H8" s="5">
        <v>60</v>
      </c>
      <c r="I8" s="5">
        <v>2</v>
      </c>
      <c r="J8" s="5">
        <v>7.7</v>
      </c>
      <c r="K8" s="5">
        <v>0.88</v>
      </c>
      <c r="L8" s="11">
        <f t="shared" si="0"/>
        <v>974.76153190022319</v>
      </c>
      <c r="M8" s="11">
        <f t="shared" si="1"/>
        <v>-9.1626347664438299</v>
      </c>
      <c r="N8" s="11">
        <f t="shared" si="2"/>
        <v>83.953875863245173</v>
      </c>
      <c r="O8" s="5">
        <f t="shared" si="3"/>
        <v>84143.989084027577</v>
      </c>
      <c r="P8" s="11">
        <f t="shared" si="4"/>
        <v>299.23846809977681</v>
      </c>
      <c r="Q8" s="11">
        <f t="shared" si="5"/>
        <v>89543.660790701149</v>
      </c>
      <c r="R8" s="9">
        <f t="shared" si="6"/>
        <v>0.23488105816309013</v>
      </c>
    </row>
    <row r="9" spans="2:18" x14ac:dyDescent="0.25">
      <c r="B9">
        <v>6</v>
      </c>
      <c r="C9" t="s">
        <v>13</v>
      </c>
      <c r="D9" s="5">
        <v>1215</v>
      </c>
      <c r="E9" s="5">
        <v>200</v>
      </c>
      <c r="F9" s="5">
        <v>198.4</v>
      </c>
      <c r="G9" s="5">
        <v>2.1800000000000002</v>
      </c>
      <c r="H9" s="5">
        <v>120</v>
      </c>
      <c r="I9" s="5">
        <v>0</v>
      </c>
      <c r="J9" s="5">
        <v>7.3</v>
      </c>
      <c r="K9" s="5">
        <v>0.93</v>
      </c>
      <c r="L9" s="11">
        <f t="shared" si="0"/>
        <v>993.60896502761148</v>
      </c>
      <c r="M9" s="11">
        <f t="shared" si="1"/>
        <v>9.6847983609444555</v>
      </c>
      <c r="N9" s="11">
        <f t="shared" si="2"/>
        <v>93.795319292152413</v>
      </c>
      <c r="O9" s="5">
        <f t="shared" si="3"/>
        <v>53396.040750694279</v>
      </c>
      <c r="P9" s="11">
        <f t="shared" si="4"/>
        <v>221.39103497238852</v>
      </c>
      <c r="Q9" s="11">
        <f t="shared" si="5"/>
        <v>49013.990366145357</v>
      </c>
      <c r="R9" s="9">
        <f t="shared" si="6"/>
        <v>0.18221484359867368</v>
      </c>
    </row>
    <row r="10" spans="2:18" x14ac:dyDescent="0.25">
      <c r="B10">
        <v>7</v>
      </c>
      <c r="C10" t="s">
        <v>24</v>
      </c>
      <c r="D10" s="5">
        <v>1123</v>
      </c>
      <c r="E10" s="5">
        <v>195</v>
      </c>
      <c r="F10" s="5">
        <v>219.8</v>
      </c>
      <c r="G10" s="5">
        <v>2.57</v>
      </c>
      <c r="H10" s="5">
        <v>75</v>
      </c>
      <c r="I10" s="5">
        <v>0</v>
      </c>
      <c r="J10" s="5">
        <v>6.3</v>
      </c>
      <c r="K10" s="5">
        <v>0.83</v>
      </c>
      <c r="L10" s="11">
        <f t="shared" si="0"/>
        <v>981.26688668953705</v>
      </c>
      <c r="M10" s="11">
        <f t="shared" si="1"/>
        <v>-2.6572799771299742</v>
      </c>
      <c r="N10" s="11">
        <f t="shared" si="2"/>
        <v>7.0611368768558762</v>
      </c>
      <c r="O10" s="5">
        <f t="shared" si="3"/>
        <v>19342.087417361014</v>
      </c>
      <c r="P10" s="11">
        <f t="shared" si="4"/>
        <v>141.73311331046295</v>
      </c>
      <c r="Q10" s="11">
        <f t="shared" si="5"/>
        <v>20088.275408676531</v>
      </c>
      <c r="R10" s="9">
        <f t="shared" si="6"/>
        <v>0.1262093618080703</v>
      </c>
    </row>
    <row r="11" spans="2:18" x14ac:dyDescent="0.25">
      <c r="B11">
        <v>8</v>
      </c>
      <c r="C11" t="s">
        <v>21</v>
      </c>
      <c r="D11" s="5">
        <v>1119</v>
      </c>
      <c r="E11" s="5">
        <v>94</v>
      </c>
      <c r="F11" s="5">
        <v>496.78</v>
      </c>
      <c r="G11" s="5">
        <v>3.21</v>
      </c>
      <c r="H11" s="5">
        <v>50</v>
      </c>
      <c r="I11" s="5">
        <v>11</v>
      </c>
      <c r="J11" s="5">
        <v>8.9</v>
      </c>
      <c r="K11" s="5">
        <v>0.76</v>
      </c>
      <c r="L11" s="11">
        <f t="shared" si="0"/>
        <v>1587.4659271698397</v>
      </c>
      <c r="M11" s="11">
        <f t="shared" si="1"/>
        <v>603.54176050317267</v>
      </c>
      <c r="N11" s="11">
        <f t="shared" si="2"/>
        <v>364262.65667126904</v>
      </c>
      <c r="O11" s="5">
        <f t="shared" si="3"/>
        <v>18245.480750694351</v>
      </c>
      <c r="P11" s="11">
        <f t="shared" si="4"/>
        <v>-468.46592716983969</v>
      </c>
      <c r="Q11" s="11">
        <f t="shared" si="5"/>
        <v>219460.32491909753</v>
      </c>
      <c r="R11" s="9">
        <f t="shared" si="6"/>
        <v>0.41864694117054485</v>
      </c>
    </row>
    <row r="12" spans="2:18" x14ac:dyDescent="0.25">
      <c r="B12">
        <v>9</v>
      </c>
      <c r="C12" t="s">
        <v>36</v>
      </c>
      <c r="D12" s="5">
        <v>1109</v>
      </c>
      <c r="E12" s="5">
        <v>200</v>
      </c>
      <c r="F12" s="5">
        <v>83</v>
      </c>
      <c r="G12" s="5">
        <v>2.23</v>
      </c>
      <c r="H12" s="5">
        <v>50</v>
      </c>
      <c r="I12" s="5">
        <v>2</v>
      </c>
      <c r="J12" s="5">
        <v>7.8</v>
      </c>
      <c r="K12" s="5">
        <v>0.9</v>
      </c>
      <c r="L12" s="11">
        <f t="shared" si="0"/>
        <v>1077.0681158583818</v>
      </c>
      <c r="M12" s="11">
        <f t="shared" si="1"/>
        <v>93.143949191714796</v>
      </c>
      <c r="N12" s="11">
        <f t="shared" si="2"/>
        <v>8675.7952710287482</v>
      </c>
      <c r="O12" s="5">
        <f t="shared" si="3"/>
        <v>15643.96408402769</v>
      </c>
      <c r="P12" s="11">
        <f t="shared" si="4"/>
        <v>31.931884141618184</v>
      </c>
      <c r="Q12" s="11">
        <f t="shared" si="5"/>
        <v>1019.6452248337268</v>
      </c>
      <c r="R12" s="9">
        <f t="shared" si="6"/>
        <v>2.879340319352406E-2</v>
      </c>
    </row>
    <row r="13" spans="2:18" x14ac:dyDescent="0.25">
      <c r="B13">
        <v>10</v>
      </c>
      <c r="C13" t="s">
        <v>49</v>
      </c>
      <c r="D13" s="5">
        <v>1091</v>
      </c>
      <c r="E13" s="5">
        <v>210</v>
      </c>
      <c r="F13" s="5">
        <v>201.3</v>
      </c>
      <c r="G13" s="5">
        <v>2.4500000000000002</v>
      </c>
      <c r="H13" s="5">
        <v>100</v>
      </c>
      <c r="I13" s="5">
        <v>0</v>
      </c>
      <c r="J13" s="5">
        <v>5.9</v>
      </c>
      <c r="K13" s="5">
        <v>0.84</v>
      </c>
      <c r="L13" s="11">
        <f t="shared" si="0"/>
        <v>998.80284492669921</v>
      </c>
      <c r="M13" s="11">
        <f t="shared" si="1"/>
        <v>14.878678260032189</v>
      </c>
      <c r="N13" s="11">
        <f t="shared" si="2"/>
        <v>221.37506676555446</v>
      </c>
      <c r="O13" s="5">
        <f t="shared" si="3"/>
        <v>11465.234084027703</v>
      </c>
      <c r="P13" s="11">
        <f t="shared" si="4"/>
        <v>92.197155073300792</v>
      </c>
      <c r="Q13" s="11">
        <f t="shared" si="5"/>
        <v>8500.3154036102733</v>
      </c>
      <c r="R13" s="9">
        <f t="shared" si="6"/>
        <v>8.4507016565811902E-2</v>
      </c>
    </row>
    <row r="14" spans="2:18" x14ac:dyDescent="0.25">
      <c r="B14">
        <v>11</v>
      </c>
      <c r="C14" t="s">
        <v>6</v>
      </c>
      <c r="D14" s="5">
        <v>1084</v>
      </c>
      <c r="E14" s="5">
        <v>250</v>
      </c>
      <c r="F14" s="5">
        <v>88</v>
      </c>
      <c r="G14" s="5">
        <v>2.4500000000000002</v>
      </c>
      <c r="H14" s="5">
        <v>175</v>
      </c>
      <c r="I14" s="5">
        <v>0</v>
      </c>
      <c r="J14" s="5">
        <v>8.5</v>
      </c>
      <c r="K14" s="5">
        <v>0.93</v>
      </c>
      <c r="L14" s="11">
        <f t="shared" si="0"/>
        <v>1167.7973264366979</v>
      </c>
      <c r="M14" s="11">
        <f t="shared" si="1"/>
        <v>183.87315977003084</v>
      </c>
      <c r="N14" s="11">
        <f t="shared" si="2"/>
        <v>33809.33888381529</v>
      </c>
      <c r="O14" s="5">
        <f t="shared" si="3"/>
        <v>10015.17241736104</v>
      </c>
      <c r="P14" s="11">
        <f t="shared" si="4"/>
        <v>-83.797326436697858</v>
      </c>
      <c r="Q14" s="11">
        <f t="shared" si="5"/>
        <v>7021.9919179385015</v>
      </c>
      <c r="R14" s="9">
        <f t="shared" si="6"/>
        <v>7.7303806675920531E-2</v>
      </c>
    </row>
    <row r="15" spans="2:18" x14ac:dyDescent="0.25">
      <c r="B15">
        <v>12</v>
      </c>
      <c r="C15" t="s">
        <v>10</v>
      </c>
      <c r="D15" s="5">
        <v>1066</v>
      </c>
      <c r="E15" s="5">
        <v>225</v>
      </c>
      <c r="F15" s="5">
        <v>46.64</v>
      </c>
      <c r="G15" s="5">
        <v>2.31</v>
      </c>
      <c r="H15" s="5">
        <v>75</v>
      </c>
      <c r="I15" s="5">
        <v>1</v>
      </c>
      <c r="J15" s="5">
        <v>7.3</v>
      </c>
      <c r="K15" s="5">
        <v>0.85</v>
      </c>
      <c r="L15" s="11">
        <f t="shared" si="0"/>
        <v>1083.8329495793264</v>
      </c>
      <c r="M15" s="11">
        <f t="shared" si="1"/>
        <v>99.908782912659376</v>
      </c>
      <c r="N15" s="11">
        <f t="shared" si="2"/>
        <v>9981.7649030888988</v>
      </c>
      <c r="O15" s="5">
        <f t="shared" si="3"/>
        <v>6736.4424173610532</v>
      </c>
      <c r="P15" s="11">
        <f t="shared" si="4"/>
        <v>-17.832949579326396</v>
      </c>
      <c r="Q15" s="11">
        <f t="shared" si="5"/>
        <v>318.01409069879747</v>
      </c>
      <c r="R15" s="9">
        <f t="shared" si="6"/>
        <v>1.6728845759218007E-2</v>
      </c>
    </row>
    <row r="16" spans="2:18" x14ac:dyDescent="0.25">
      <c r="B16">
        <v>13</v>
      </c>
      <c r="C16" t="s">
        <v>12</v>
      </c>
      <c r="D16" s="5">
        <v>1063</v>
      </c>
      <c r="E16" s="5">
        <v>200</v>
      </c>
      <c r="F16" s="5">
        <v>44.8</v>
      </c>
      <c r="G16" s="5">
        <v>1.3</v>
      </c>
      <c r="H16" s="5">
        <v>75</v>
      </c>
      <c r="I16" s="5">
        <v>2</v>
      </c>
      <c r="J16" s="5">
        <v>8.4</v>
      </c>
      <c r="K16" s="5">
        <v>0.68</v>
      </c>
      <c r="L16" s="11">
        <f t="shared" si="0"/>
        <v>1110.0839925576174</v>
      </c>
      <c r="M16" s="11">
        <f t="shared" si="1"/>
        <v>126.1598258909504</v>
      </c>
      <c r="N16" s="11">
        <f t="shared" si="2"/>
        <v>15916.30166883492</v>
      </c>
      <c r="O16" s="5">
        <f t="shared" si="3"/>
        <v>6252.9874173610551</v>
      </c>
      <c r="P16" s="11">
        <f t="shared" si="4"/>
        <v>-47.083992557617421</v>
      </c>
      <c r="Q16" s="11">
        <f t="shared" si="5"/>
        <v>2216.9023551657729</v>
      </c>
      <c r="R16" s="9">
        <f t="shared" si="6"/>
        <v>4.42935019356702E-2</v>
      </c>
    </row>
    <row r="17" spans="2:18" x14ac:dyDescent="0.25">
      <c r="B17">
        <v>14</v>
      </c>
      <c r="C17" t="s">
        <v>51</v>
      </c>
      <c r="D17" s="5">
        <v>1045</v>
      </c>
      <c r="E17" s="5">
        <v>250</v>
      </c>
      <c r="F17" s="5">
        <v>260.39999999999998</v>
      </c>
      <c r="G17" s="5">
        <v>2.16</v>
      </c>
      <c r="H17" s="5">
        <v>100</v>
      </c>
      <c r="I17" s="5">
        <v>0</v>
      </c>
      <c r="J17" s="5">
        <v>6.7</v>
      </c>
      <c r="K17" s="5">
        <v>0.9</v>
      </c>
      <c r="L17" s="11">
        <f t="shared" si="0"/>
        <v>1038.710325499588</v>
      </c>
      <c r="M17" s="11">
        <f t="shared" si="1"/>
        <v>54.786158832920933</v>
      </c>
      <c r="N17" s="11">
        <f t="shared" si="2"/>
        <v>3001.5231996660405</v>
      </c>
      <c r="O17" s="5">
        <f t="shared" si="3"/>
        <v>3730.2574173610678</v>
      </c>
      <c r="P17" s="11">
        <f t="shared" si="4"/>
        <v>6.2896745004120476</v>
      </c>
      <c r="Q17" s="11">
        <f t="shared" si="5"/>
        <v>39.560005321133538</v>
      </c>
      <c r="R17" s="9">
        <f t="shared" si="6"/>
        <v>6.0188272731215766E-3</v>
      </c>
    </row>
    <row r="18" spans="2:18" x14ac:dyDescent="0.25">
      <c r="B18">
        <v>15</v>
      </c>
      <c r="C18" t="s">
        <v>15</v>
      </c>
      <c r="D18" s="5">
        <v>1029</v>
      </c>
      <c r="E18" s="5">
        <v>63</v>
      </c>
      <c r="F18" s="5">
        <v>605.1</v>
      </c>
      <c r="G18" s="5">
        <v>2.0699999999999998</v>
      </c>
      <c r="H18" s="5">
        <v>25</v>
      </c>
      <c r="I18" s="5">
        <v>3</v>
      </c>
      <c r="J18" s="5">
        <v>8</v>
      </c>
      <c r="K18" s="5">
        <v>0.75</v>
      </c>
      <c r="L18" s="11">
        <f t="shared" si="0"/>
        <v>956.57500845333129</v>
      </c>
      <c r="M18" s="11">
        <f t="shared" si="1"/>
        <v>-27.349158213335727</v>
      </c>
      <c r="N18" s="11">
        <f t="shared" si="2"/>
        <v>747.976454978069</v>
      </c>
      <c r="O18" s="5">
        <f t="shared" si="3"/>
        <v>2031.8307506944127</v>
      </c>
      <c r="P18" s="11">
        <f t="shared" si="4"/>
        <v>72.424991546668707</v>
      </c>
      <c r="Q18" s="11">
        <f t="shared" si="5"/>
        <v>5245.3794005350337</v>
      </c>
      <c r="R18" s="9">
        <f t="shared" si="6"/>
        <v>7.0383859617753841E-2</v>
      </c>
    </row>
    <row r="19" spans="2:18" x14ac:dyDescent="0.25">
      <c r="B19">
        <v>16</v>
      </c>
      <c r="C19" t="s">
        <v>4</v>
      </c>
      <c r="D19" s="5">
        <v>1027</v>
      </c>
      <c r="E19" s="5">
        <v>115</v>
      </c>
      <c r="F19" s="5">
        <v>20.5</v>
      </c>
      <c r="G19" s="5">
        <v>2.16</v>
      </c>
      <c r="H19" s="5">
        <v>15</v>
      </c>
      <c r="I19" s="5">
        <v>0</v>
      </c>
      <c r="J19" s="5">
        <v>6.6</v>
      </c>
      <c r="K19" s="5">
        <v>0.71</v>
      </c>
      <c r="L19" s="11">
        <f t="shared" si="0"/>
        <v>830.56155124451357</v>
      </c>
      <c r="M19" s="11">
        <f t="shared" si="1"/>
        <v>-153.36261542215345</v>
      </c>
      <c r="N19" s="11">
        <f t="shared" si="2"/>
        <v>23520.09180912334</v>
      </c>
      <c r="O19" s="5">
        <f t="shared" si="3"/>
        <v>1855.5274173610808</v>
      </c>
      <c r="P19" s="11">
        <f t="shared" si="4"/>
        <v>196.43844875548643</v>
      </c>
      <c r="Q19" s="11">
        <f t="shared" si="5"/>
        <v>38588.064149461869</v>
      </c>
      <c r="R19" s="9">
        <f t="shared" si="6"/>
        <v>0.19127404942111628</v>
      </c>
    </row>
    <row r="20" spans="2:18" x14ac:dyDescent="0.25">
      <c r="B20">
        <v>17</v>
      </c>
      <c r="C20" t="s">
        <v>28</v>
      </c>
      <c r="D20" s="5">
        <v>1025</v>
      </c>
      <c r="E20" s="5">
        <v>200</v>
      </c>
      <c r="F20" s="5">
        <v>100.5</v>
      </c>
      <c r="G20" s="5">
        <v>1.48</v>
      </c>
      <c r="H20" s="5">
        <v>80</v>
      </c>
      <c r="I20" s="5">
        <v>2</v>
      </c>
      <c r="J20" s="5">
        <v>6.5</v>
      </c>
      <c r="K20" s="5">
        <v>0.84</v>
      </c>
      <c r="L20" s="11">
        <f t="shared" si="0"/>
        <v>1022.1302835276661</v>
      </c>
      <c r="M20" s="11">
        <f t="shared" si="1"/>
        <v>38.206116860999032</v>
      </c>
      <c r="N20" s="11">
        <f t="shared" si="2"/>
        <v>1459.7073655963145</v>
      </c>
      <c r="O20" s="5">
        <f t="shared" si="3"/>
        <v>1687.2240840277489</v>
      </c>
      <c r="P20" s="11">
        <f t="shared" si="4"/>
        <v>2.8697164723339483</v>
      </c>
      <c r="Q20" s="11">
        <f t="shared" si="5"/>
        <v>8.2352726315848006</v>
      </c>
      <c r="R20" s="9">
        <f t="shared" si="6"/>
        <v>2.7997233876428766E-3</v>
      </c>
    </row>
    <row r="21" spans="2:18" x14ac:dyDescent="0.25">
      <c r="B21">
        <v>18</v>
      </c>
      <c r="C21" t="s">
        <v>37</v>
      </c>
      <c r="D21" s="5">
        <v>1017</v>
      </c>
      <c r="E21" s="5">
        <v>180</v>
      </c>
      <c r="F21" s="5">
        <v>138</v>
      </c>
      <c r="G21" s="5">
        <v>2.4900000000000002</v>
      </c>
      <c r="H21" s="5">
        <v>120</v>
      </c>
      <c r="I21" s="5">
        <v>0</v>
      </c>
      <c r="J21" s="5">
        <v>8</v>
      </c>
      <c r="K21" s="5">
        <v>0.94</v>
      </c>
      <c r="L21" s="11">
        <f t="shared" si="0"/>
        <v>1007.2159619128453</v>
      </c>
      <c r="M21" s="11">
        <f t="shared" si="1"/>
        <v>23.291795246178253</v>
      </c>
      <c r="N21" s="11">
        <f t="shared" si="2"/>
        <v>542.50772578989188</v>
      </c>
      <c r="O21" s="5">
        <f t="shared" si="3"/>
        <v>1094.0107506944212</v>
      </c>
      <c r="P21" s="11">
        <f t="shared" si="4"/>
        <v>9.7840380871547268</v>
      </c>
      <c r="Q21" s="11">
        <f t="shared" si="5"/>
        <v>95.727401290894321</v>
      </c>
      <c r="R21" s="9">
        <f t="shared" si="6"/>
        <v>9.6204897612140877E-3</v>
      </c>
    </row>
    <row r="22" spans="2:18" x14ac:dyDescent="0.25">
      <c r="B22">
        <v>19</v>
      </c>
      <c r="C22" t="s">
        <v>3</v>
      </c>
      <c r="D22" s="5">
        <v>1005</v>
      </c>
      <c r="E22" s="5">
        <v>185</v>
      </c>
      <c r="F22" s="5">
        <v>41.3</v>
      </c>
      <c r="G22" s="5">
        <v>2.3199999999999998</v>
      </c>
      <c r="H22" s="5">
        <v>100</v>
      </c>
      <c r="I22" s="5">
        <v>2</v>
      </c>
      <c r="J22" s="5">
        <v>9</v>
      </c>
      <c r="K22" s="5">
        <v>0.92</v>
      </c>
      <c r="L22" s="11">
        <f t="shared" si="0"/>
        <v>1133.4937654186629</v>
      </c>
      <c r="M22" s="11">
        <f t="shared" si="1"/>
        <v>149.56959875199584</v>
      </c>
      <c r="N22" s="11">
        <f t="shared" si="2"/>
        <v>22371.064870833037</v>
      </c>
      <c r="O22" s="5">
        <f t="shared" si="3"/>
        <v>444.19075069442954</v>
      </c>
      <c r="P22" s="11">
        <f t="shared" si="4"/>
        <v>-128.49376541866286</v>
      </c>
      <c r="Q22" s="11">
        <f t="shared" si="5"/>
        <v>16510.64775146636</v>
      </c>
      <c r="R22" s="9">
        <f t="shared" si="6"/>
        <v>0.12785449295389339</v>
      </c>
    </row>
    <row r="23" spans="2:18" x14ac:dyDescent="0.25">
      <c r="B23">
        <v>20</v>
      </c>
      <c r="C23" t="s">
        <v>11</v>
      </c>
      <c r="D23" s="5">
        <v>987.48400000000004</v>
      </c>
      <c r="E23" s="5">
        <v>45</v>
      </c>
      <c r="F23" s="5">
        <v>30.4</v>
      </c>
      <c r="G23" s="5">
        <v>1.29</v>
      </c>
      <c r="H23" s="5">
        <v>15</v>
      </c>
      <c r="I23" s="5">
        <v>0</v>
      </c>
      <c r="J23" s="5">
        <v>8.5</v>
      </c>
      <c r="K23" s="5">
        <v>0.68</v>
      </c>
      <c r="L23" s="11">
        <f t="shared" si="0"/>
        <v>727.44470756215128</v>
      </c>
      <c r="M23" s="11">
        <f t="shared" si="1"/>
        <v>-256.47945910451574</v>
      </c>
      <c r="N23" s="11">
        <f t="shared" si="2"/>
        <v>65781.712942544968</v>
      </c>
      <c r="O23" s="5">
        <f t="shared" si="3"/>
        <v>12.672413361108863</v>
      </c>
      <c r="P23" s="11">
        <f t="shared" si="4"/>
        <v>260.03929243784876</v>
      </c>
      <c r="Q23" s="11">
        <f t="shared" si="5"/>
        <v>67620.433611577027</v>
      </c>
      <c r="R23" s="9">
        <f t="shared" si="6"/>
        <v>0.26333519574782854</v>
      </c>
    </row>
    <row r="24" spans="2:18" x14ac:dyDescent="0.25">
      <c r="B24">
        <v>21</v>
      </c>
      <c r="C24" t="s">
        <v>31</v>
      </c>
      <c r="D24" s="5">
        <v>974.755</v>
      </c>
      <c r="E24" s="5">
        <v>125</v>
      </c>
      <c r="F24" s="5">
        <v>15.7</v>
      </c>
      <c r="G24" s="5">
        <v>2.3199999999999998</v>
      </c>
      <c r="H24" s="5">
        <v>40</v>
      </c>
      <c r="I24" s="5">
        <v>0</v>
      </c>
      <c r="J24" s="5">
        <v>7.5</v>
      </c>
      <c r="K24" s="5">
        <v>0.66</v>
      </c>
      <c r="L24" s="11">
        <f t="shared" si="0"/>
        <v>920.53847090396084</v>
      </c>
      <c r="M24" s="11">
        <f t="shared" si="1"/>
        <v>-63.385695762706177</v>
      </c>
      <c r="N24" s="11">
        <f t="shared" si="2"/>
        <v>4017.7464273223477</v>
      </c>
      <c r="O24" s="5">
        <f t="shared" si="3"/>
        <v>84.07361736111767</v>
      </c>
      <c r="P24" s="11">
        <f t="shared" si="4"/>
        <v>54.216529096039153</v>
      </c>
      <c r="Q24" s="11">
        <f t="shared" si="5"/>
        <v>2939.4320272216601</v>
      </c>
      <c r="R24" s="9">
        <f t="shared" si="6"/>
        <v>5.5620672985559602E-2</v>
      </c>
    </row>
    <row r="25" spans="2:18" x14ac:dyDescent="0.25">
      <c r="B25">
        <v>22</v>
      </c>
      <c r="C25" t="s">
        <v>23</v>
      </c>
      <c r="D25" s="5">
        <v>970.76199999999994</v>
      </c>
      <c r="E25" s="5">
        <v>76</v>
      </c>
      <c r="F25" s="5">
        <v>50</v>
      </c>
      <c r="G25" s="5">
        <v>1.38</v>
      </c>
      <c r="H25" s="5">
        <v>50</v>
      </c>
      <c r="I25" s="5">
        <v>0</v>
      </c>
      <c r="J25" s="5">
        <v>7.5</v>
      </c>
      <c r="K25" s="5">
        <v>0.88</v>
      </c>
      <c r="L25" s="11">
        <f t="shared" si="0"/>
        <v>716.08179330792382</v>
      </c>
      <c r="M25" s="11">
        <f t="shared" si="1"/>
        <v>-267.8423733587432</v>
      </c>
      <c r="N25" s="11">
        <f t="shared" si="2"/>
        <v>71739.536966444386</v>
      </c>
      <c r="O25" s="5">
        <f t="shared" si="3"/>
        <v>173.24263136112188</v>
      </c>
      <c r="P25" s="11">
        <f t="shared" si="4"/>
        <v>254.68020669207613</v>
      </c>
      <c r="Q25" s="11">
        <f t="shared" si="5"/>
        <v>64862.00768071862</v>
      </c>
      <c r="R25" s="9">
        <f t="shared" si="6"/>
        <v>0.26235081996624932</v>
      </c>
    </row>
    <row r="26" spans="2:18" x14ac:dyDescent="0.25">
      <c r="B26">
        <v>23</v>
      </c>
      <c r="C26" t="s">
        <v>34</v>
      </c>
      <c r="D26" s="5">
        <v>963.42</v>
      </c>
      <c r="E26" s="5">
        <v>300</v>
      </c>
      <c r="F26" s="5">
        <v>216</v>
      </c>
      <c r="G26" s="5">
        <v>2.4900000000000002</v>
      </c>
      <c r="H26" s="5">
        <v>80</v>
      </c>
      <c r="I26" s="5">
        <v>0</v>
      </c>
      <c r="J26" s="5">
        <v>7.1</v>
      </c>
      <c r="K26" s="5">
        <v>0.67</v>
      </c>
      <c r="L26" s="11">
        <f t="shared" si="0"/>
        <v>1203.1884213273938</v>
      </c>
      <c r="M26" s="11">
        <f t="shared" si="1"/>
        <v>219.26425466072681</v>
      </c>
      <c r="N26" s="11">
        <f t="shared" si="2"/>
        <v>48076.813371924058</v>
      </c>
      <c r="O26" s="5">
        <f t="shared" si="3"/>
        <v>420.42085069446063</v>
      </c>
      <c r="P26" s="11">
        <f t="shared" si="4"/>
        <v>-239.76842132739387</v>
      </c>
      <c r="Q26" s="11">
        <f t="shared" si="5"/>
        <v>57488.895865830666</v>
      </c>
      <c r="R26" s="9">
        <f t="shared" si="6"/>
        <v>0.24887216512776761</v>
      </c>
    </row>
    <row r="27" spans="2:18" x14ac:dyDescent="0.25">
      <c r="B27">
        <v>24</v>
      </c>
      <c r="C27" t="s">
        <v>46</v>
      </c>
      <c r="D27" s="5">
        <v>960.36699999999996</v>
      </c>
      <c r="E27" s="5">
        <v>225</v>
      </c>
      <c r="F27" s="5">
        <v>135.4</v>
      </c>
      <c r="G27" s="5">
        <v>2.41</v>
      </c>
      <c r="H27" s="5">
        <v>55</v>
      </c>
      <c r="I27" s="5">
        <v>0</v>
      </c>
      <c r="J27" s="5">
        <v>8</v>
      </c>
      <c r="K27" s="5">
        <v>0.94</v>
      </c>
      <c r="L27" s="11">
        <f t="shared" si="0"/>
        <v>1011.9718143721085</v>
      </c>
      <c r="M27" s="11">
        <f t="shared" si="1"/>
        <v>28.047647705441477</v>
      </c>
      <c r="N27" s="11">
        <f t="shared" si="2"/>
        <v>786.67054180855655</v>
      </c>
      <c r="O27" s="5">
        <f t="shared" si="3"/>
        <v>554.94010136112956</v>
      </c>
      <c r="P27" s="11">
        <f t="shared" si="4"/>
        <v>-51.604814372108535</v>
      </c>
      <c r="Q27" s="11">
        <f t="shared" si="5"/>
        <v>2663.0568663797794</v>
      </c>
      <c r="R27" s="9">
        <f t="shared" si="6"/>
        <v>5.3734472729809059E-2</v>
      </c>
    </row>
    <row r="28" spans="2:18" x14ac:dyDescent="0.25">
      <c r="B28">
        <v>25</v>
      </c>
      <c r="C28" t="s">
        <v>39</v>
      </c>
      <c r="D28" s="5">
        <v>960.28300000000002</v>
      </c>
      <c r="E28" s="5">
        <v>190</v>
      </c>
      <c r="F28" s="5">
        <v>312</v>
      </c>
      <c r="G28" s="5">
        <v>2.1</v>
      </c>
      <c r="H28" s="5">
        <v>50</v>
      </c>
      <c r="I28" s="5">
        <v>0</v>
      </c>
      <c r="J28" s="5">
        <v>7.7</v>
      </c>
      <c r="K28" s="5">
        <v>0.82</v>
      </c>
      <c r="L28" s="11">
        <f t="shared" si="0"/>
        <v>961.41909166952382</v>
      </c>
      <c r="M28" s="11">
        <f t="shared" si="1"/>
        <v>-22.505074997143197</v>
      </c>
      <c r="N28" s="11">
        <f t="shared" si="2"/>
        <v>506.47840062703989</v>
      </c>
      <c r="O28" s="5">
        <f t="shared" si="3"/>
        <v>558.90476136112704</v>
      </c>
      <c r="P28" s="11">
        <f t="shared" si="4"/>
        <v>-1.1360916695238075</v>
      </c>
      <c r="Q28" s="11">
        <f t="shared" si="5"/>
        <v>1.2907042815613921</v>
      </c>
      <c r="R28" s="9">
        <f t="shared" si="6"/>
        <v>1.1830800602778634E-3</v>
      </c>
    </row>
    <row r="29" spans="2:18" x14ac:dyDescent="0.25">
      <c r="B29">
        <v>26</v>
      </c>
      <c r="C29" t="s">
        <v>47</v>
      </c>
      <c r="D29" s="5">
        <v>955.07100000000003</v>
      </c>
      <c r="E29" s="5">
        <v>250</v>
      </c>
      <c r="F29" s="5">
        <v>117.6</v>
      </c>
      <c r="G29" s="5">
        <v>2.1</v>
      </c>
      <c r="H29" s="5">
        <v>150</v>
      </c>
      <c r="I29" s="5">
        <v>0</v>
      </c>
      <c r="J29" s="5">
        <v>7.6</v>
      </c>
      <c r="K29" s="5">
        <v>0.95</v>
      </c>
      <c r="L29" s="11">
        <f t="shared" si="0"/>
        <v>1086.4517836180198</v>
      </c>
      <c r="M29" s="11">
        <f t="shared" si="1"/>
        <v>102.5276169513528</v>
      </c>
      <c r="N29" s="11">
        <f t="shared" si="2"/>
        <v>10511.912237723325</v>
      </c>
      <c r="O29" s="5">
        <f t="shared" si="3"/>
        <v>832.50522669446332</v>
      </c>
      <c r="P29" s="11">
        <f t="shared" si="4"/>
        <v>-131.38078361801979</v>
      </c>
      <c r="Q29" s="11">
        <f t="shared" si="5"/>
        <v>17260.910304084937</v>
      </c>
      <c r="R29" s="9">
        <f t="shared" si="6"/>
        <v>0.13756127410215555</v>
      </c>
    </row>
    <row r="30" spans="2:18" x14ac:dyDescent="0.25">
      <c r="B30">
        <v>27</v>
      </c>
      <c r="C30" t="s">
        <v>42</v>
      </c>
      <c r="D30" s="5">
        <v>939.88599999999997</v>
      </c>
      <c r="E30" s="5">
        <v>150</v>
      </c>
      <c r="F30" s="5">
        <v>193</v>
      </c>
      <c r="G30" s="5">
        <v>2.1800000000000002</v>
      </c>
      <c r="H30" s="5">
        <v>75</v>
      </c>
      <c r="I30" s="5">
        <v>0</v>
      </c>
      <c r="J30" s="5">
        <v>7.4</v>
      </c>
      <c r="K30" s="5">
        <v>0.79</v>
      </c>
      <c r="L30" s="11">
        <f t="shared" si="0"/>
        <v>931.10839929425879</v>
      </c>
      <c r="M30" s="11">
        <f t="shared" si="1"/>
        <v>-52.815767372408231</v>
      </c>
      <c r="N30" s="11">
        <f t="shared" si="2"/>
        <v>2789.5052831363419</v>
      </c>
      <c r="O30" s="5">
        <f t="shared" si="3"/>
        <v>1939.360123361145</v>
      </c>
      <c r="P30" s="11">
        <f t="shared" si="4"/>
        <v>8.7776007057411789</v>
      </c>
      <c r="Q30" s="11">
        <f t="shared" si="5"/>
        <v>77.046274149428044</v>
      </c>
      <c r="R30" s="9">
        <f t="shared" si="6"/>
        <v>9.3390056940322336E-3</v>
      </c>
    </row>
    <row r="31" spans="2:18" x14ac:dyDescent="0.25">
      <c r="B31">
        <v>28</v>
      </c>
      <c r="C31" t="s">
        <v>38</v>
      </c>
      <c r="D31" s="5">
        <v>934.41600000000005</v>
      </c>
      <c r="E31" s="5">
        <v>250</v>
      </c>
      <c r="F31" s="5">
        <v>236</v>
      </c>
      <c r="G31" s="5">
        <v>2.33</v>
      </c>
      <c r="H31" s="5">
        <v>125</v>
      </c>
      <c r="I31" s="5">
        <v>0</v>
      </c>
      <c r="J31" s="5">
        <v>7.5</v>
      </c>
      <c r="K31" s="5">
        <v>0.86</v>
      </c>
      <c r="L31" s="11">
        <f t="shared" si="0"/>
        <v>1109.0218035335802</v>
      </c>
      <c r="M31" s="11">
        <f t="shared" si="1"/>
        <v>125.09763686691315</v>
      </c>
      <c r="N31" s="11">
        <f t="shared" si="2"/>
        <v>15649.418749686069</v>
      </c>
      <c r="O31" s="5">
        <f t="shared" si="3"/>
        <v>2451.0585666944739</v>
      </c>
      <c r="P31" s="11">
        <f t="shared" si="4"/>
        <v>-174.60580353358012</v>
      </c>
      <c r="Q31" s="11">
        <f t="shared" si="5"/>
        <v>30487.186627607178</v>
      </c>
      <c r="R31" s="9">
        <f t="shared" si="6"/>
        <v>0.18686088801302644</v>
      </c>
    </row>
    <row r="32" spans="2:18" x14ac:dyDescent="0.25">
      <c r="B32">
        <v>29</v>
      </c>
      <c r="C32" t="s">
        <v>25</v>
      </c>
      <c r="D32" s="5">
        <v>925.28300000000002</v>
      </c>
      <c r="E32" s="5">
        <v>94</v>
      </c>
      <c r="F32" s="5">
        <v>62.1</v>
      </c>
      <c r="G32" s="5">
        <v>2.59</v>
      </c>
      <c r="H32" s="5">
        <v>45</v>
      </c>
      <c r="I32" s="5">
        <v>2</v>
      </c>
      <c r="J32" s="5">
        <v>8.8000000000000007</v>
      </c>
      <c r="K32" s="5">
        <v>0.75</v>
      </c>
      <c r="L32" s="11">
        <f t="shared" si="0"/>
        <v>1025.5971930623787</v>
      </c>
      <c r="M32" s="11">
        <f t="shared" si="1"/>
        <v>41.673026395711645</v>
      </c>
      <c r="N32" s="11">
        <f t="shared" si="2"/>
        <v>1736.6411289776795</v>
      </c>
      <c r="O32" s="5">
        <f t="shared" si="3"/>
        <v>3438.7864280278172</v>
      </c>
      <c r="P32" s="11">
        <f t="shared" si="4"/>
        <v>-100.31419306237865</v>
      </c>
      <c r="Q32" s="11">
        <f t="shared" si="5"/>
        <v>10062.937329756176</v>
      </c>
      <c r="R32" s="9">
        <f t="shared" si="6"/>
        <v>0.10841460727407577</v>
      </c>
    </row>
    <row r="33" spans="2:18" x14ac:dyDescent="0.25">
      <c r="B33">
        <v>30</v>
      </c>
      <c r="C33" t="s">
        <v>19</v>
      </c>
      <c r="D33" s="5">
        <v>921.74300000000005</v>
      </c>
      <c r="E33" s="5">
        <v>94</v>
      </c>
      <c r="F33" s="5">
        <v>70.251999999999995</v>
      </c>
      <c r="G33" s="5">
        <v>1.41</v>
      </c>
      <c r="H33" s="5">
        <v>40</v>
      </c>
      <c r="I33" s="5">
        <v>1</v>
      </c>
      <c r="J33" s="5">
        <v>8.1999999999999993</v>
      </c>
      <c r="K33" s="5">
        <v>0.81</v>
      </c>
      <c r="L33" s="11">
        <f t="shared" si="0"/>
        <v>835.17019193115118</v>
      </c>
      <c r="M33" s="11">
        <f t="shared" si="1"/>
        <v>-148.75397473551584</v>
      </c>
      <c r="N33" s="11">
        <f t="shared" si="2"/>
        <v>22127.744999614486</v>
      </c>
      <c r="O33" s="5">
        <f t="shared" si="3"/>
        <v>3866.4974880278151</v>
      </c>
      <c r="P33" s="11">
        <f t="shared" si="4"/>
        <v>86.572808068848872</v>
      </c>
      <c r="Q33" s="11">
        <f t="shared" si="5"/>
        <v>7494.8510969257441</v>
      </c>
      <c r="R33" s="9">
        <f t="shared" si="6"/>
        <v>9.3922935209541994E-2</v>
      </c>
    </row>
    <row r="34" spans="2:18" x14ac:dyDescent="0.25">
      <c r="B34">
        <v>31</v>
      </c>
      <c r="C34" t="s">
        <v>7</v>
      </c>
      <c r="D34" s="5">
        <v>920.66600000000005</v>
      </c>
      <c r="E34" s="5">
        <v>150</v>
      </c>
      <c r="F34" s="5">
        <v>2.0680000000000001</v>
      </c>
      <c r="G34" s="5">
        <v>1.33</v>
      </c>
      <c r="H34" s="5">
        <v>50</v>
      </c>
      <c r="I34" s="5">
        <v>0</v>
      </c>
      <c r="J34" s="5">
        <v>7.3</v>
      </c>
      <c r="K34" s="5">
        <v>0.85</v>
      </c>
      <c r="L34" s="11">
        <f t="shared" si="0"/>
        <v>821.58636058584341</v>
      </c>
      <c r="M34" s="11">
        <f t="shared" si="1"/>
        <v>-162.33780608082361</v>
      </c>
      <c r="N34" s="11">
        <f t="shared" si="2"/>
        <v>26353.563283135092</v>
      </c>
      <c r="O34" s="5">
        <f t="shared" si="3"/>
        <v>4001.5956500278157</v>
      </c>
      <c r="P34" s="11">
        <f t="shared" si="4"/>
        <v>99.079639414156645</v>
      </c>
      <c r="Q34" s="11">
        <f t="shared" si="5"/>
        <v>9816.7749464393037</v>
      </c>
      <c r="R34" s="9">
        <f t="shared" si="6"/>
        <v>0.10761735462606052</v>
      </c>
    </row>
    <row r="35" spans="2:18" x14ac:dyDescent="0.25">
      <c r="B35">
        <v>32</v>
      </c>
      <c r="C35" t="s">
        <v>43</v>
      </c>
      <c r="D35" s="5">
        <v>896.91099999999994</v>
      </c>
      <c r="E35" s="5">
        <v>150</v>
      </c>
      <c r="F35" s="5">
        <v>85.5</v>
      </c>
      <c r="G35" s="5">
        <v>2.37</v>
      </c>
      <c r="H35" s="5">
        <v>60</v>
      </c>
      <c r="I35" s="5">
        <v>0</v>
      </c>
      <c r="J35" s="5">
        <v>7.6</v>
      </c>
      <c r="K35" s="5">
        <v>0.89</v>
      </c>
      <c r="L35" s="11">
        <f t="shared" si="0"/>
        <v>908.73603044567926</v>
      </c>
      <c r="M35" s="11">
        <f t="shared" si="1"/>
        <v>-75.188136220987758</v>
      </c>
      <c r="N35" s="11">
        <f t="shared" si="2"/>
        <v>5653.2558283858116</v>
      </c>
      <c r="O35" s="5">
        <f t="shared" si="3"/>
        <v>7571.2911733611818</v>
      </c>
      <c r="P35" s="11">
        <f t="shared" si="4"/>
        <v>-11.825030445679317</v>
      </c>
      <c r="Q35" s="11">
        <f t="shared" si="5"/>
        <v>139.8313450412428</v>
      </c>
      <c r="R35" s="9">
        <f t="shared" si="6"/>
        <v>1.3184173731484304E-2</v>
      </c>
    </row>
    <row r="36" spans="2:18" x14ac:dyDescent="0.25">
      <c r="B36">
        <v>33</v>
      </c>
      <c r="C36" t="s">
        <v>27</v>
      </c>
      <c r="D36" s="5">
        <v>890.87099999999998</v>
      </c>
      <c r="E36" s="5">
        <v>258</v>
      </c>
      <c r="F36" s="5">
        <v>230.54400000000001</v>
      </c>
      <c r="G36" s="5">
        <v>2.19</v>
      </c>
      <c r="H36" s="5">
        <v>100</v>
      </c>
      <c r="I36" s="5">
        <v>0</v>
      </c>
      <c r="J36" s="5">
        <v>6.2</v>
      </c>
      <c r="K36" s="5">
        <v>0.83</v>
      </c>
      <c r="L36" s="11">
        <f t="shared" si="0"/>
        <v>1059.2309167380427</v>
      </c>
      <c r="M36" s="11">
        <f t="shared" si="1"/>
        <v>75.306750071375632</v>
      </c>
      <c r="N36" s="11">
        <f t="shared" si="2"/>
        <v>5671.1066063126336</v>
      </c>
      <c r="O36" s="5">
        <f t="shared" si="3"/>
        <v>8658.8918266945129</v>
      </c>
      <c r="P36" s="11">
        <f t="shared" si="4"/>
        <v>-168.35991673804267</v>
      </c>
      <c r="Q36" s="11">
        <f t="shared" si="5"/>
        <v>28345.061564040661</v>
      </c>
      <c r="R36" s="9">
        <f t="shared" si="6"/>
        <v>0.18898349675547041</v>
      </c>
    </row>
    <row r="37" spans="2:18" x14ac:dyDescent="0.25">
      <c r="B37">
        <v>34</v>
      </c>
      <c r="C37" t="s">
        <v>57</v>
      </c>
      <c r="D37" s="5">
        <v>886.68399999999997</v>
      </c>
      <c r="E37" s="5">
        <v>90</v>
      </c>
      <c r="F37" s="5">
        <v>151.697</v>
      </c>
      <c r="G37" s="5">
        <v>1.34</v>
      </c>
      <c r="H37" s="5">
        <v>35</v>
      </c>
      <c r="I37" s="5">
        <v>0</v>
      </c>
      <c r="J37" s="5">
        <v>7</v>
      </c>
      <c r="K37" s="5">
        <v>0.89</v>
      </c>
      <c r="L37" s="11">
        <f t="shared" si="0"/>
        <v>702.70325955157637</v>
      </c>
      <c r="M37" s="11">
        <f t="shared" si="1"/>
        <v>-281.22090711509065</v>
      </c>
      <c r="N37" s="11">
        <f t="shared" si="2"/>
        <v>79085.198598634452</v>
      </c>
      <c r="O37" s="5">
        <f t="shared" si="3"/>
        <v>9455.6500133611862</v>
      </c>
      <c r="P37" s="11">
        <f t="shared" si="4"/>
        <v>183.9807404484236</v>
      </c>
      <c r="Q37" s="11">
        <f t="shared" si="5"/>
        <v>33848.912855950213</v>
      </c>
      <c r="R37" s="9">
        <f t="shared" si="6"/>
        <v>0.20749301943919549</v>
      </c>
    </row>
    <row r="38" spans="2:18" x14ac:dyDescent="0.25">
      <c r="B38">
        <v>35</v>
      </c>
      <c r="C38" t="s">
        <v>45</v>
      </c>
      <c r="D38" s="5">
        <v>879.97900000000004</v>
      </c>
      <c r="E38" s="5">
        <v>100</v>
      </c>
      <c r="F38" s="5">
        <v>88.36</v>
      </c>
      <c r="G38" s="5">
        <v>2.41</v>
      </c>
      <c r="H38" s="5">
        <v>50</v>
      </c>
      <c r="I38" s="5">
        <v>0</v>
      </c>
      <c r="J38" s="5">
        <v>7.3</v>
      </c>
      <c r="K38" s="5">
        <v>0.87</v>
      </c>
      <c r="L38" s="11">
        <f t="shared" si="0"/>
        <v>829.12029588783571</v>
      </c>
      <c r="M38" s="11">
        <f t="shared" si="1"/>
        <v>-154.80387077883131</v>
      </c>
      <c r="N38" s="11">
        <f t="shared" si="2"/>
        <v>23964.238408109104</v>
      </c>
      <c r="O38" s="5">
        <f t="shared" si="3"/>
        <v>10804.597673361175</v>
      </c>
      <c r="P38" s="11">
        <f t="shared" si="4"/>
        <v>50.858704112164332</v>
      </c>
      <c r="Q38" s="11">
        <f t="shared" si="5"/>
        <v>2586.6077839686814</v>
      </c>
      <c r="R38" s="9">
        <f t="shared" si="6"/>
        <v>5.7795361153123344E-2</v>
      </c>
    </row>
    <row r="39" spans="2:18" x14ac:dyDescent="0.25">
      <c r="B39">
        <v>36</v>
      </c>
      <c r="C39" t="s">
        <v>59</v>
      </c>
      <c r="D39" s="5">
        <v>877.245</v>
      </c>
      <c r="E39" s="5">
        <v>95</v>
      </c>
      <c r="F39" s="5">
        <v>78</v>
      </c>
      <c r="G39" s="5">
        <v>1.28</v>
      </c>
      <c r="H39" s="5">
        <v>40</v>
      </c>
      <c r="I39" s="5">
        <v>0</v>
      </c>
      <c r="J39" s="5">
        <v>6.7</v>
      </c>
      <c r="K39" s="5">
        <v>0.89</v>
      </c>
      <c r="L39" s="11">
        <f t="shared" si="0"/>
        <v>700.2054236238846</v>
      </c>
      <c r="M39" s="11">
        <f t="shared" si="1"/>
        <v>-283.71874304278242</v>
      </c>
      <c r="N39" s="11">
        <f t="shared" si="2"/>
        <v>80496.325153776401</v>
      </c>
      <c r="O39" s="5">
        <f t="shared" si="3"/>
        <v>11380.444600694518</v>
      </c>
      <c r="P39" s="11">
        <f t="shared" si="4"/>
        <v>177.03957637611541</v>
      </c>
      <c r="Q39" s="11">
        <f t="shared" si="5"/>
        <v>31343.011603434399</v>
      </c>
      <c r="R39" s="9">
        <f t="shared" si="6"/>
        <v>0.20181314954900331</v>
      </c>
    </row>
    <row r="40" spans="2:18" x14ac:dyDescent="0.25">
      <c r="B40">
        <v>37</v>
      </c>
      <c r="C40" t="s">
        <v>33</v>
      </c>
      <c r="D40" s="5">
        <v>871.53</v>
      </c>
      <c r="E40" s="5">
        <v>93</v>
      </c>
      <c r="F40" s="5">
        <v>47.210999999999999</v>
      </c>
      <c r="G40" s="5">
        <v>2.58</v>
      </c>
      <c r="H40" s="5">
        <v>50</v>
      </c>
      <c r="I40" s="5">
        <v>4</v>
      </c>
      <c r="J40" s="5">
        <v>8.8000000000000007</v>
      </c>
      <c r="K40" s="5">
        <v>0.85</v>
      </c>
      <c r="L40" s="11">
        <f t="shared" si="0"/>
        <v>1109.5201552962371</v>
      </c>
      <c r="M40" s="11">
        <f t="shared" si="1"/>
        <v>125.59598862957012</v>
      </c>
      <c r="N40" s="11">
        <f t="shared" si="2"/>
        <v>15774.352359839106</v>
      </c>
      <c r="O40" s="5">
        <f t="shared" si="3"/>
        <v>12632.448700694529</v>
      </c>
      <c r="P40" s="11">
        <f t="shared" si="4"/>
        <v>-237.99015529623716</v>
      </c>
      <c r="Q40" s="11">
        <f t="shared" si="5"/>
        <v>56639.314017927085</v>
      </c>
      <c r="R40" s="9">
        <f t="shared" si="6"/>
        <v>0.27307167314520114</v>
      </c>
    </row>
    <row r="41" spans="2:18" x14ac:dyDescent="0.25">
      <c r="B41">
        <v>38</v>
      </c>
      <c r="C41" t="s">
        <v>9</v>
      </c>
      <c r="D41" s="5">
        <v>864.11099999999999</v>
      </c>
      <c r="E41" s="5">
        <v>130</v>
      </c>
      <c r="F41" s="5">
        <v>146.6</v>
      </c>
      <c r="G41" s="5">
        <v>2.2599999999999998</v>
      </c>
      <c r="H41" s="5">
        <v>55</v>
      </c>
      <c r="I41" s="5">
        <v>0</v>
      </c>
      <c r="J41" s="5">
        <v>7.7</v>
      </c>
      <c r="K41" s="5">
        <v>0.9</v>
      </c>
      <c r="L41" s="11">
        <f t="shared" si="0"/>
        <v>867.17255663739047</v>
      </c>
      <c r="M41" s="11">
        <f t="shared" si="1"/>
        <v>-116.75161002927655</v>
      </c>
      <c r="N41" s="11">
        <f t="shared" si="2"/>
        <v>13630.938444428268</v>
      </c>
      <c r="O41" s="5">
        <f t="shared" si="3"/>
        <v>14355.194906694531</v>
      </c>
      <c r="P41" s="11">
        <f t="shared" si="4"/>
        <v>-3.0615566373904812</v>
      </c>
      <c r="Q41" s="11">
        <f t="shared" si="5"/>
        <v>9.3731290439497101</v>
      </c>
      <c r="R41" s="9">
        <f t="shared" si="6"/>
        <v>3.5430131515401162E-3</v>
      </c>
    </row>
    <row r="42" spans="2:18" x14ac:dyDescent="0.25">
      <c r="B42">
        <v>39</v>
      </c>
      <c r="C42" t="s">
        <v>20</v>
      </c>
      <c r="D42" s="5">
        <v>849.99699999999996</v>
      </c>
      <c r="E42" s="5">
        <v>200</v>
      </c>
      <c r="F42" s="5">
        <v>145.5</v>
      </c>
      <c r="G42" s="5">
        <v>2.2000000000000002</v>
      </c>
      <c r="H42" s="5">
        <v>110</v>
      </c>
      <c r="I42" s="5">
        <v>0</v>
      </c>
      <c r="J42" s="5">
        <v>7.7</v>
      </c>
      <c r="K42" s="5">
        <v>0.83</v>
      </c>
      <c r="L42" s="11">
        <f t="shared" si="0"/>
        <v>1029.8174941048596</v>
      </c>
      <c r="M42" s="11">
        <f t="shared" si="1"/>
        <v>45.893327438192614</v>
      </c>
      <c r="N42" s="11">
        <f t="shared" si="2"/>
        <v>2106.1975033491631</v>
      </c>
      <c r="O42" s="5">
        <f t="shared" si="3"/>
        <v>17936.485971361217</v>
      </c>
      <c r="P42" s="11">
        <f t="shared" si="4"/>
        <v>-179.82049410485968</v>
      </c>
      <c r="Q42" s="11">
        <f t="shared" si="5"/>
        <v>32335.410100115874</v>
      </c>
      <c r="R42" s="9">
        <f t="shared" si="6"/>
        <v>0.21155426913843189</v>
      </c>
    </row>
    <row r="43" spans="2:18" x14ac:dyDescent="0.25">
      <c r="B43">
        <v>40</v>
      </c>
      <c r="C43" t="s">
        <v>16</v>
      </c>
      <c r="D43" s="5">
        <v>836.30399999999997</v>
      </c>
      <c r="E43" s="5">
        <v>200</v>
      </c>
      <c r="F43" s="5">
        <v>19.844000000000001</v>
      </c>
      <c r="G43" s="5">
        <v>2.2999999999999998</v>
      </c>
      <c r="H43" s="5">
        <v>100</v>
      </c>
      <c r="I43" s="5">
        <v>0</v>
      </c>
      <c r="J43" s="5">
        <v>6</v>
      </c>
      <c r="K43" s="5">
        <v>0.9</v>
      </c>
      <c r="L43" s="11">
        <f t="shared" si="0"/>
        <v>956.85294304347713</v>
      </c>
      <c r="M43" s="11">
        <f t="shared" si="1"/>
        <v>-27.071223623189894</v>
      </c>
      <c r="N43" s="11">
        <f t="shared" si="2"/>
        <v>732.85114845675457</v>
      </c>
      <c r="O43" s="5">
        <f t="shared" si="3"/>
        <v>21791.713606694557</v>
      </c>
      <c r="P43" s="11">
        <f t="shared" si="4"/>
        <v>-120.54894304347715</v>
      </c>
      <c r="Q43" s="11">
        <f t="shared" si="5"/>
        <v>14532.047668899499</v>
      </c>
      <c r="R43" s="9">
        <f t="shared" si="6"/>
        <v>0.14414488396979705</v>
      </c>
    </row>
    <row r="44" spans="2:18" x14ac:dyDescent="0.25">
      <c r="B44">
        <v>41</v>
      </c>
      <c r="C44" t="s">
        <v>41</v>
      </c>
      <c r="D44" s="5">
        <v>829.68499999999995</v>
      </c>
      <c r="E44" s="5">
        <v>120</v>
      </c>
      <c r="F44" s="5">
        <v>199.6</v>
      </c>
      <c r="G44" s="5">
        <v>1.9</v>
      </c>
      <c r="H44" s="5">
        <v>80</v>
      </c>
      <c r="I44" s="5">
        <v>0</v>
      </c>
      <c r="J44" s="5">
        <v>5.6</v>
      </c>
      <c r="K44" s="5">
        <v>0.56999999999999995</v>
      </c>
      <c r="L44" s="11">
        <f t="shared" si="0"/>
        <v>884.23021310305694</v>
      </c>
      <c r="M44" s="11">
        <f t="shared" si="1"/>
        <v>-99.69395356361008</v>
      </c>
      <c r="N44" s="11">
        <f t="shared" si="2"/>
        <v>9938.8843771432421</v>
      </c>
      <c r="O44" s="5">
        <f t="shared" si="3"/>
        <v>23789.720534027903</v>
      </c>
      <c r="P44" s="11">
        <f t="shared" si="4"/>
        <v>-54.545213103056994</v>
      </c>
      <c r="Q44" s="11">
        <f t="shared" si="5"/>
        <v>2975.1802724579006</v>
      </c>
      <c r="R44" s="9">
        <f t="shared" si="6"/>
        <v>6.5742074525942981E-2</v>
      </c>
    </row>
    <row r="45" spans="2:18" x14ac:dyDescent="0.25">
      <c r="B45">
        <v>42</v>
      </c>
      <c r="C45" t="s">
        <v>40</v>
      </c>
      <c r="D45" s="5">
        <v>825.53300000000002</v>
      </c>
      <c r="E45" s="5">
        <v>160</v>
      </c>
      <c r="F45" s="5">
        <v>16.5</v>
      </c>
      <c r="G45" s="5">
        <v>2.4700000000000002</v>
      </c>
      <c r="H45" s="5">
        <v>100</v>
      </c>
      <c r="I45" s="5">
        <v>4</v>
      </c>
      <c r="J45" s="5">
        <v>8.8000000000000007</v>
      </c>
      <c r="K45" s="5">
        <v>0.88</v>
      </c>
      <c r="L45" s="11">
        <f t="shared" si="0"/>
        <v>1228.8261624635225</v>
      </c>
      <c r="M45" s="11">
        <f t="shared" si="1"/>
        <v>244.90199579685543</v>
      </c>
      <c r="N45" s="11">
        <f t="shared" si="2"/>
        <v>59976.987545282995</v>
      </c>
      <c r="O45" s="5">
        <f t="shared" si="3"/>
        <v>25087.761678027884</v>
      </c>
      <c r="P45" s="11">
        <f t="shared" si="4"/>
        <v>-403.29316246352244</v>
      </c>
      <c r="Q45" s="11">
        <f t="shared" si="5"/>
        <v>162645.37488982911</v>
      </c>
      <c r="R45" s="9">
        <f t="shared" si="6"/>
        <v>0.48852458043896785</v>
      </c>
    </row>
    <row r="46" spans="2:18" x14ac:dyDescent="0.25">
      <c r="B46">
        <v>43</v>
      </c>
      <c r="C46" t="s">
        <v>14</v>
      </c>
      <c r="D46" s="5">
        <v>821.70899999999995</v>
      </c>
      <c r="E46" s="5">
        <v>139</v>
      </c>
      <c r="F46" s="5">
        <v>114.84399999999999</v>
      </c>
      <c r="G46" s="5">
        <v>2.0099999999999998</v>
      </c>
      <c r="H46" s="5">
        <v>50</v>
      </c>
      <c r="I46" s="5">
        <v>0</v>
      </c>
      <c r="J46" s="5">
        <v>7.3</v>
      </c>
      <c r="K46" s="5">
        <v>0.72</v>
      </c>
      <c r="L46" s="11">
        <f t="shared" si="0"/>
        <v>899.89260475836784</v>
      </c>
      <c r="M46" s="11">
        <f t="shared" si="1"/>
        <v>-84.031561908299182</v>
      </c>
      <c r="N46" s="11">
        <f t="shared" si="2"/>
        <v>7061.3033967483179</v>
      </c>
      <c r="O46" s="5">
        <f t="shared" si="3"/>
        <v>26313.760296694578</v>
      </c>
      <c r="P46" s="11">
        <f t="shared" si="4"/>
        <v>-78.183604758367892</v>
      </c>
      <c r="Q46" s="11">
        <f t="shared" si="5"/>
        <v>6112.6760530126867</v>
      </c>
      <c r="R46" s="9">
        <f t="shared" si="6"/>
        <v>9.5147558026464227E-2</v>
      </c>
    </row>
    <row r="47" spans="2:18" x14ac:dyDescent="0.25">
      <c r="B47">
        <v>44</v>
      </c>
      <c r="C47" t="s">
        <v>35</v>
      </c>
      <c r="D47" s="5">
        <v>816.96900000000005</v>
      </c>
      <c r="E47" s="5">
        <v>75</v>
      </c>
      <c r="F47" s="5">
        <v>50.228000000000002</v>
      </c>
      <c r="G47" s="5">
        <v>2.25</v>
      </c>
      <c r="H47" s="5">
        <v>20</v>
      </c>
      <c r="I47" s="5">
        <v>1</v>
      </c>
      <c r="J47" s="5">
        <v>6.9</v>
      </c>
      <c r="K47" s="5">
        <v>0.72</v>
      </c>
      <c r="L47" s="11">
        <f t="shared" si="0"/>
        <v>846.78792521674188</v>
      </c>
      <c r="M47" s="11">
        <f t="shared" si="1"/>
        <v>-137.13624144992514</v>
      </c>
      <c r="N47" s="11">
        <f t="shared" si="2"/>
        <v>18806.348719012167</v>
      </c>
      <c r="O47" s="5">
        <f t="shared" si="3"/>
        <v>27874.027676694546</v>
      </c>
      <c r="P47" s="11">
        <f t="shared" si="4"/>
        <v>-29.818925216741832</v>
      </c>
      <c r="Q47" s="11">
        <f t="shared" si="5"/>
        <v>889.16830108164186</v>
      </c>
      <c r="R47" s="9">
        <f t="shared" si="6"/>
        <v>3.6499457405044539E-2</v>
      </c>
    </row>
    <row r="48" spans="2:18" x14ac:dyDescent="0.25">
      <c r="B48">
        <v>45</v>
      </c>
      <c r="C48" t="s">
        <v>30</v>
      </c>
      <c r="D48" s="5">
        <v>798.95799999999997</v>
      </c>
      <c r="E48" s="5">
        <v>160</v>
      </c>
      <c r="F48" s="5">
        <v>14.249000000000001</v>
      </c>
      <c r="G48" s="5">
        <v>1.33</v>
      </c>
      <c r="H48" s="5">
        <v>80</v>
      </c>
      <c r="I48" s="5">
        <v>0</v>
      </c>
      <c r="J48" s="5">
        <v>6.1</v>
      </c>
      <c r="K48" s="5">
        <v>0.71</v>
      </c>
      <c r="L48" s="11">
        <f t="shared" si="0"/>
        <v>868.04532073132623</v>
      </c>
      <c r="M48" s="11">
        <f t="shared" si="1"/>
        <v>-115.87884593534079</v>
      </c>
      <c r="N48" s="11">
        <f t="shared" si="2"/>
        <v>13427.906935306448</v>
      </c>
      <c r="O48" s="5">
        <f t="shared" si="3"/>
        <v>34212.482811361253</v>
      </c>
      <c r="P48" s="11">
        <f t="shared" si="4"/>
        <v>-69.087320731326258</v>
      </c>
      <c r="Q48" s="11">
        <f t="shared" si="5"/>
        <v>4773.0578858331428</v>
      </c>
      <c r="R48" s="9">
        <f t="shared" si="6"/>
        <v>8.6471780408139423E-2</v>
      </c>
    </row>
    <row r="49" spans="1:18" x14ac:dyDescent="0.25">
      <c r="B49">
        <v>46</v>
      </c>
      <c r="C49" t="s">
        <v>48</v>
      </c>
      <c r="D49" s="5">
        <v>796.68899999999996</v>
      </c>
      <c r="E49" s="5">
        <v>130</v>
      </c>
      <c r="F49" s="5">
        <v>113.51</v>
      </c>
      <c r="G49" s="5">
        <v>2.2200000000000002</v>
      </c>
      <c r="H49" s="5">
        <v>50</v>
      </c>
      <c r="I49" s="5">
        <v>0</v>
      </c>
      <c r="J49" s="5">
        <v>7.8</v>
      </c>
      <c r="K49" s="5">
        <v>0.85</v>
      </c>
      <c r="L49" s="11">
        <f t="shared" si="0"/>
        <v>878.32451445854429</v>
      </c>
      <c r="M49" s="11">
        <f t="shared" si="1"/>
        <v>-105.59965220812273</v>
      </c>
      <c r="N49" s="11">
        <f t="shared" si="2"/>
        <v>11151.28654647648</v>
      </c>
      <c r="O49" s="5">
        <f t="shared" si="3"/>
        <v>35057.007636694587</v>
      </c>
      <c r="P49" s="11">
        <f t="shared" si="4"/>
        <v>-81.635514458544321</v>
      </c>
      <c r="Q49" s="11">
        <f t="shared" si="5"/>
        <v>6664.357220911199</v>
      </c>
      <c r="R49" s="9">
        <f t="shared" si="6"/>
        <v>0.10246848451346049</v>
      </c>
    </row>
    <row r="50" spans="1:18" x14ac:dyDescent="0.25">
      <c r="B50">
        <v>47</v>
      </c>
      <c r="C50" t="s">
        <v>8</v>
      </c>
      <c r="D50" s="5">
        <v>792.91099999999994</v>
      </c>
      <c r="E50" s="5">
        <v>10.5</v>
      </c>
      <c r="F50" s="5">
        <v>11.835000000000001</v>
      </c>
      <c r="G50" s="5">
        <v>2</v>
      </c>
      <c r="H50" s="5">
        <v>3.5</v>
      </c>
      <c r="I50" s="5">
        <v>0</v>
      </c>
      <c r="J50" s="5">
        <v>7.9</v>
      </c>
      <c r="K50" s="5">
        <v>0.71</v>
      </c>
      <c r="L50" s="11">
        <f t="shared" si="0"/>
        <v>697.3565059876214</v>
      </c>
      <c r="M50" s="11">
        <f t="shared" si="1"/>
        <v>-286.56766067904562</v>
      </c>
      <c r="N50" s="11">
        <f t="shared" si="2"/>
        <v>82121.024147060627</v>
      </c>
      <c r="O50" s="5">
        <f t="shared" si="3"/>
        <v>36486.029840027935</v>
      </c>
      <c r="P50" s="11">
        <f t="shared" si="4"/>
        <v>95.554494012378541</v>
      </c>
      <c r="Q50" s="11">
        <f t="shared" si="5"/>
        <v>9130.6613259616861</v>
      </c>
      <c r="R50" s="9">
        <f t="shared" si="6"/>
        <v>0.12051099557501226</v>
      </c>
    </row>
    <row r="51" spans="1:18" x14ac:dyDescent="0.25">
      <c r="B51">
        <v>48</v>
      </c>
      <c r="C51" t="s">
        <v>58</v>
      </c>
      <c r="D51" s="5">
        <v>788.61199999999997</v>
      </c>
      <c r="E51" s="5">
        <v>200</v>
      </c>
      <c r="F51" s="5">
        <v>166.2</v>
      </c>
      <c r="G51" s="5">
        <v>2.38</v>
      </c>
      <c r="H51" s="5">
        <v>80</v>
      </c>
      <c r="I51" s="5">
        <v>0</v>
      </c>
      <c r="J51" s="5">
        <v>5.8</v>
      </c>
      <c r="K51" s="5">
        <v>0.87</v>
      </c>
      <c r="L51" s="11">
        <f t="shared" si="0"/>
        <v>950.14800714613807</v>
      </c>
      <c r="M51" s="11">
        <f t="shared" si="1"/>
        <v>-33.77615952052895</v>
      </c>
      <c r="N51" s="11">
        <f t="shared" si="2"/>
        <v>1140.8289519562184</v>
      </c>
      <c r="O51" s="5">
        <f t="shared" si="3"/>
        <v>38146.842448027928</v>
      </c>
      <c r="P51" s="11">
        <f t="shared" si="4"/>
        <v>-161.5360071461381</v>
      </c>
      <c r="Q51" s="11">
        <f t="shared" si="5"/>
        <v>26093.881604717182</v>
      </c>
      <c r="R51" s="9">
        <f t="shared" si="6"/>
        <v>0.20483584721781828</v>
      </c>
    </row>
    <row r="52" spans="1:18" x14ac:dyDescent="0.25">
      <c r="B52">
        <v>49</v>
      </c>
      <c r="C52" t="s">
        <v>53</v>
      </c>
      <c r="D52" s="5">
        <v>788.029</v>
      </c>
      <c r="E52" s="5">
        <v>160</v>
      </c>
      <c r="F52" s="5">
        <v>197</v>
      </c>
      <c r="G52" s="5">
        <v>2.1</v>
      </c>
      <c r="H52" s="5">
        <v>110</v>
      </c>
      <c r="I52" s="5">
        <v>0</v>
      </c>
      <c r="J52" s="5">
        <v>7.2</v>
      </c>
      <c r="K52" s="5">
        <v>0.87</v>
      </c>
      <c r="L52" s="11">
        <f t="shared" si="0"/>
        <v>937.21175995510407</v>
      </c>
      <c r="M52" s="11">
        <f t="shared" si="1"/>
        <v>-46.712406711562949</v>
      </c>
      <c r="N52" s="11">
        <f t="shared" si="2"/>
        <v>2182.0489407864711</v>
      </c>
      <c r="O52" s="5">
        <f t="shared" si="3"/>
        <v>38374.916323361249</v>
      </c>
      <c r="P52" s="11">
        <f t="shared" si="4"/>
        <v>-149.18275995510407</v>
      </c>
      <c r="Q52" s="11">
        <f t="shared" si="5"/>
        <v>22255.495867822203</v>
      </c>
      <c r="R52" s="9">
        <f t="shared" si="6"/>
        <v>0.18931125625466078</v>
      </c>
    </row>
    <row r="53" spans="1:18" x14ac:dyDescent="0.25">
      <c r="B53">
        <v>50</v>
      </c>
      <c r="C53" t="s">
        <v>32</v>
      </c>
      <c r="D53" s="5">
        <v>786.63599999999997</v>
      </c>
      <c r="E53" s="5">
        <v>185</v>
      </c>
      <c r="F53" s="5">
        <v>146.97200000000001</v>
      </c>
      <c r="G53" s="5">
        <v>2.0299999999999998</v>
      </c>
      <c r="H53" s="5">
        <v>70</v>
      </c>
      <c r="I53" s="5">
        <v>0</v>
      </c>
      <c r="J53" s="5">
        <v>6.2</v>
      </c>
      <c r="K53" s="5">
        <v>0.77</v>
      </c>
      <c r="L53" s="11">
        <f t="shared" si="0"/>
        <v>935.60073188203614</v>
      </c>
      <c r="M53" s="11">
        <f t="shared" si="1"/>
        <v>-48.323434784630876</v>
      </c>
      <c r="N53" s="11">
        <f t="shared" si="2"/>
        <v>2335.1543493844733</v>
      </c>
      <c r="O53" s="5">
        <f t="shared" si="3"/>
        <v>38922.620706694594</v>
      </c>
      <c r="P53" s="11">
        <f t="shared" si="4"/>
        <v>-148.96473188203618</v>
      </c>
      <c r="Q53" s="11">
        <f t="shared" si="5"/>
        <v>22190.491344686925</v>
      </c>
      <c r="R53" s="9">
        <f t="shared" si="6"/>
        <v>0.18936932950187405</v>
      </c>
    </row>
    <row r="54" spans="1:18" x14ac:dyDescent="0.25">
      <c r="B54">
        <v>51</v>
      </c>
      <c r="C54" t="s">
        <v>22</v>
      </c>
      <c r="D54" s="5">
        <v>783.76599999999996</v>
      </c>
      <c r="E54" s="5">
        <v>200</v>
      </c>
      <c r="F54" s="5">
        <v>43.756</v>
      </c>
      <c r="G54" s="5">
        <v>2.0699999999999998</v>
      </c>
      <c r="H54" s="5">
        <v>40</v>
      </c>
      <c r="I54" s="5">
        <v>1</v>
      </c>
      <c r="J54" s="5">
        <v>7.4</v>
      </c>
      <c r="K54" s="5">
        <v>0.84</v>
      </c>
      <c r="L54" s="11">
        <f t="shared" si="0"/>
        <v>1006.2495885718222</v>
      </c>
      <c r="M54" s="11">
        <f t="shared" si="1"/>
        <v>22.325421905155167</v>
      </c>
      <c r="N54" s="11">
        <f t="shared" si="2"/>
        <v>498.42446324318217</v>
      </c>
      <c r="O54" s="5">
        <f t="shared" si="3"/>
        <v>40063.291683361269</v>
      </c>
      <c r="P54" s="11">
        <f t="shared" si="4"/>
        <v>-222.48358857182222</v>
      </c>
      <c r="Q54" s="11">
        <f t="shared" si="5"/>
        <v>49498.947183795863</v>
      </c>
      <c r="R54" s="9">
        <f t="shared" si="6"/>
        <v>0.28386481242082745</v>
      </c>
    </row>
    <row r="55" spans="1:18" x14ac:dyDescent="0.25">
      <c r="B55">
        <v>52</v>
      </c>
      <c r="C55" t="s">
        <v>5</v>
      </c>
      <c r="D55" s="5">
        <v>775.39800000000002</v>
      </c>
      <c r="E55" s="5">
        <v>11</v>
      </c>
      <c r="F55" s="5">
        <v>6.8070000000000004</v>
      </c>
      <c r="G55" s="5">
        <v>2.0099999999999998</v>
      </c>
      <c r="H55" s="5">
        <v>50</v>
      </c>
      <c r="I55" s="5">
        <v>7</v>
      </c>
      <c r="J55" s="5">
        <v>8.6999999999999993</v>
      </c>
      <c r="K55" s="5">
        <v>0.89</v>
      </c>
      <c r="L55" s="11">
        <f t="shared" si="0"/>
        <v>1100.8304362243473</v>
      </c>
      <c r="M55" s="11">
        <f t="shared" si="1"/>
        <v>116.90626955768028</v>
      </c>
      <c r="N55" s="11">
        <f t="shared" si="2"/>
        <v>13667.075861893001</v>
      </c>
      <c r="O55" s="5">
        <f t="shared" si="3"/>
        <v>43483.162184694578</v>
      </c>
      <c r="P55" s="11">
        <f t="shared" si="4"/>
        <v>-325.43243622434727</v>
      </c>
      <c r="Q55" s="11">
        <f t="shared" si="5"/>
        <v>105906.27054691386</v>
      </c>
      <c r="R55" s="9">
        <f t="shared" si="6"/>
        <v>0.41969728607031132</v>
      </c>
    </row>
    <row r="56" spans="1:18" x14ac:dyDescent="0.25">
      <c r="B56">
        <v>53</v>
      </c>
      <c r="C56" t="s">
        <v>29</v>
      </c>
      <c r="D56" s="5">
        <v>774.17700000000002</v>
      </c>
      <c r="E56" s="5">
        <v>170</v>
      </c>
      <c r="F56" s="5">
        <v>66.400000000000006</v>
      </c>
      <c r="G56" s="5">
        <v>2.0099999999999998</v>
      </c>
      <c r="H56" s="5">
        <v>120</v>
      </c>
      <c r="I56" s="5">
        <v>0</v>
      </c>
      <c r="J56" s="5">
        <v>8.1</v>
      </c>
      <c r="K56" s="5">
        <v>0.95</v>
      </c>
      <c r="L56" s="11">
        <f t="shared" si="0"/>
        <v>954.73990405385985</v>
      </c>
      <c r="M56" s="11">
        <f t="shared" si="1"/>
        <v>-29.184262612807174</v>
      </c>
      <c r="N56" s="11">
        <f t="shared" si="2"/>
        <v>851.72118425329461</v>
      </c>
      <c r="O56" s="5">
        <f t="shared" si="3"/>
        <v>43993.873924694584</v>
      </c>
      <c r="P56" s="11">
        <f t="shared" si="4"/>
        <v>-180.56290405385982</v>
      </c>
      <c r="Q56" s="11">
        <f t="shared" si="5"/>
        <v>32602.962320363389</v>
      </c>
      <c r="R56" s="9">
        <f t="shared" si="6"/>
        <v>0.23323206973839292</v>
      </c>
    </row>
    <row r="57" spans="1:18" x14ac:dyDescent="0.25">
      <c r="B57">
        <v>54</v>
      </c>
      <c r="C57" t="s">
        <v>50</v>
      </c>
      <c r="D57" s="5">
        <v>758.41</v>
      </c>
      <c r="E57" s="5">
        <v>180</v>
      </c>
      <c r="F57" s="5">
        <v>106.1</v>
      </c>
      <c r="G57" s="5">
        <v>1.62</v>
      </c>
      <c r="H57" s="5">
        <v>100</v>
      </c>
      <c r="I57" s="5">
        <v>0</v>
      </c>
      <c r="J57" s="5">
        <v>7.1</v>
      </c>
      <c r="K57" s="5">
        <v>0.92</v>
      </c>
      <c r="L57" s="11">
        <f t="shared" si="0"/>
        <v>901.18419435403564</v>
      </c>
      <c r="M57" s="11">
        <f t="shared" si="1"/>
        <v>-82.73997231263138</v>
      </c>
      <c r="N57" s="11">
        <f t="shared" si="2"/>
        <v>6845.9030182950073</v>
      </c>
      <c r="O57" s="5">
        <f t="shared" si="3"/>
        <v>50856.639367361284</v>
      </c>
      <c r="P57" s="11">
        <f t="shared" si="4"/>
        <v>-142.77419435403567</v>
      </c>
      <c r="Q57" s="11">
        <f t="shared" si="5"/>
        <v>20384.470573443952</v>
      </c>
      <c r="R57" s="9">
        <f t="shared" si="6"/>
        <v>0.18825463054816746</v>
      </c>
    </row>
    <row r="58" spans="1:18" x14ac:dyDescent="0.25">
      <c r="B58">
        <v>55</v>
      </c>
      <c r="C58" t="s">
        <v>55</v>
      </c>
      <c r="D58" s="5">
        <v>758.23900000000003</v>
      </c>
      <c r="E58" s="5">
        <v>125</v>
      </c>
      <c r="F58" s="5">
        <v>155.1</v>
      </c>
      <c r="G58" s="5">
        <v>2.29</v>
      </c>
      <c r="H58" s="5">
        <v>100</v>
      </c>
      <c r="I58" s="5">
        <v>0</v>
      </c>
      <c r="J58" s="5">
        <v>6.5</v>
      </c>
      <c r="K58" s="5">
        <v>0.78</v>
      </c>
      <c r="L58" s="11">
        <f t="shared" si="0"/>
        <v>900.63105968531022</v>
      </c>
      <c r="M58" s="11">
        <f t="shared" si="1"/>
        <v>-83.2931069813568</v>
      </c>
      <c r="N58" s="11">
        <f t="shared" si="2"/>
        <v>6937.7416706077493</v>
      </c>
      <c r="O58" s="5">
        <f t="shared" si="3"/>
        <v>50933.794453361254</v>
      </c>
      <c r="P58" s="11">
        <f t="shared" si="4"/>
        <v>-142.39205968531019</v>
      </c>
      <c r="Q58" s="11">
        <f t="shared" si="5"/>
        <v>20275.498661424939</v>
      </c>
      <c r="R58" s="9">
        <f t="shared" si="6"/>
        <v>0.18779310967295296</v>
      </c>
    </row>
    <row r="59" spans="1:18" x14ac:dyDescent="0.25">
      <c r="B59">
        <v>56</v>
      </c>
      <c r="C59" t="s">
        <v>52</v>
      </c>
      <c r="D59" s="5">
        <v>752.601</v>
      </c>
      <c r="E59" s="5">
        <v>165</v>
      </c>
      <c r="F59" s="5">
        <v>26</v>
      </c>
      <c r="G59" s="5">
        <v>1.3</v>
      </c>
      <c r="H59" s="5">
        <v>75</v>
      </c>
      <c r="I59" s="5">
        <v>0</v>
      </c>
      <c r="J59" s="5">
        <v>6.4</v>
      </c>
      <c r="K59" s="5">
        <v>0.75</v>
      </c>
      <c r="L59" s="11">
        <f t="shared" si="0"/>
        <v>865.34684133657106</v>
      </c>
      <c r="M59" s="11">
        <f t="shared" si="1"/>
        <v>-118.57732533009596</v>
      </c>
      <c r="N59" s="11">
        <f t="shared" si="2"/>
        <v>14060.582082439418</v>
      </c>
      <c r="O59" s="5">
        <f t="shared" si="3"/>
        <v>53510.407436694608</v>
      </c>
      <c r="P59" s="11">
        <f t="shared" si="4"/>
        <v>-112.74584133657106</v>
      </c>
      <c r="Q59" s="11">
        <f t="shared" si="5"/>
        <v>12711.624738691256</v>
      </c>
      <c r="R59" s="9">
        <f t="shared" si="6"/>
        <v>0.14980825342588047</v>
      </c>
    </row>
    <row r="60" spans="1:18" x14ac:dyDescent="0.25">
      <c r="B60">
        <v>57</v>
      </c>
      <c r="C60" t="s">
        <v>44</v>
      </c>
      <c r="D60" s="5">
        <v>752.21600000000001</v>
      </c>
      <c r="E60" s="5">
        <v>230</v>
      </c>
      <c r="F60" s="5">
        <v>50.2</v>
      </c>
      <c r="G60" s="5">
        <v>2.11</v>
      </c>
      <c r="H60" s="5">
        <v>58</v>
      </c>
      <c r="I60" s="5">
        <v>0</v>
      </c>
      <c r="J60" s="5">
        <v>7.1</v>
      </c>
      <c r="K60" s="5">
        <v>0.78</v>
      </c>
      <c r="L60" s="11">
        <f t="shared" si="0"/>
        <v>1020.3835516159381</v>
      </c>
      <c r="M60" s="11">
        <f t="shared" si="1"/>
        <v>36.459384949271112</v>
      </c>
      <c r="N60" s="11">
        <f t="shared" si="2"/>
        <v>1329.2867508791369</v>
      </c>
      <c r="O60" s="5">
        <f t="shared" si="3"/>
        <v>53688.674500027941</v>
      </c>
      <c r="P60" s="11">
        <f t="shared" si="4"/>
        <v>-268.16755161593812</v>
      </c>
      <c r="Q60" s="11">
        <f t="shared" si="5"/>
        <v>71913.835739686838</v>
      </c>
      <c r="R60" s="9">
        <f t="shared" si="6"/>
        <v>0.3565033868143434</v>
      </c>
    </row>
    <row r="61" spans="1:18" x14ac:dyDescent="0.25">
      <c r="B61">
        <v>58</v>
      </c>
      <c r="C61" t="s">
        <v>26</v>
      </c>
      <c r="D61" s="5">
        <v>752.101</v>
      </c>
      <c r="E61" s="5">
        <v>125</v>
      </c>
      <c r="F61" s="5">
        <v>152</v>
      </c>
      <c r="G61" s="5">
        <v>2.0299999999999998</v>
      </c>
      <c r="H61" s="5">
        <v>56</v>
      </c>
      <c r="I61" s="5">
        <v>0</v>
      </c>
      <c r="J61" s="5">
        <v>6.9</v>
      </c>
      <c r="K61" s="5">
        <v>0.92</v>
      </c>
      <c r="L61" s="11">
        <f t="shared" si="0"/>
        <v>812.51047758891002</v>
      </c>
      <c r="M61" s="11">
        <f t="shared" si="1"/>
        <v>-171.413689077757</v>
      </c>
      <c r="N61" s="11">
        <f t="shared" si="2"/>
        <v>29382.65280324595</v>
      </c>
      <c r="O61" s="5">
        <f t="shared" si="3"/>
        <v>53741.980603361277</v>
      </c>
      <c r="P61" s="11">
        <f t="shared" si="4"/>
        <v>-60.409477588910022</v>
      </c>
      <c r="Q61" s="11">
        <f t="shared" si="5"/>
        <v>3649.3049825650223</v>
      </c>
      <c r="R61" s="9">
        <f t="shared" si="6"/>
        <v>8.0320964323820895E-2</v>
      </c>
    </row>
    <row r="62" spans="1:18" x14ac:dyDescent="0.25">
      <c r="B62">
        <v>59</v>
      </c>
      <c r="C62" t="s">
        <v>54</v>
      </c>
      <c r="D62" s="5">
        <v>748.12199999999996</v>
      </c>
      <c r="E62" s="5">
        <v>200</v>
      </c>
      <c r="F62" s="5">
        <v>171.1</v>
      </c>
      <c r="G62" s="5">
        <v>2.11</v>
      </c>
      <c r="H62" s="5">
        <v>150</v>
      </c>
      <c r="I62" s="5">
        <v>0</v>
      </c>
      <c r="J62" s="5">
        <v>8.1</v>
      </c>
      <c r="K62" s="5">
        <v>0.95</v>
      </c>
      <c r="L62" s="11">
        <f t="shared" si="0"/>
        <v>1030.4926369939253</v>
      </c>
      <c r="M62" s="11">
        <f t="shared" si="1"/>
        <v>46.568470327258296</v>
      </c>
      <c r="N62" s="11">
        <f t="shared" si="2"/>
        <v>2168.6224286207366</v>
      </c>
      <c r="O62" s="5">
        <f t="shared" si="3"/>
        <v>55602.661804694631</v>
      </c>
      <c r="P62" s="11">
        <f t="shared" si="4"/>
        <v>-282.37063699392536</v>
      </c>
      <c r="Q62" s="11">
        <f t="shared" si="5"/>
        <v>79733.176636355172</v>
      </c>
      <c r="R62" s="9">
        <f t="shared" si="6"/>
        <v>0.37743929064233556</v>
      </c>
    </row>
    <row r="63" spans="1:18" x14ac:dyDescent="0.25">
      <c r="B63">
        <v>60</v>
      </c>
      <c r="C63" t="s">
        <v>56</v>
      </c>
      <c r="D63" s="5">
        <v>746.92100000000005</v>
      </c>
      <c r="E63" s="5">
        <v>145</v>
      </c>
      <c r="F63" s="5">
        <v>75.5</v>
      </c>
      <c r="G63" s="5">
        <v>1.55</v>
      </c>
      <c r="H63" s="5">
        <v>100</v>
      </c>
      <c r="I63" s="5">
        <v>0</v>
      </c>
      <c r="J63" s="5">
        <v>7</v>
      </c>
      <c r="K63" s="5">
        <v>0.87</v>
      </c>
      <c r="L63" s="11">
        <f t="shared" si="0"/>
        <v>857.86419947781133</v>
      </c>
      <c r="M63" s="11">
        <f t="shared" si="1"/>
        <v>-126.05996718885569</v>
      </c>
      <c r="N63" s="11">
        <f t="shared" si="2"/>
        <v>15891.115327655374</v>
      </c>
      <c r="O63" s="5">
        <f t="shared" si="3"/>
        <v>56170.501010027925</v>
      </c>
      <c r="P63" s="11">
        <f t="shared" si="4"/>
        <v>-110.94319947781128</v>
      </c>
      <c r="Q63" s="11">
        <f t="shared" si="5"/>
        <v>12308.393510373424</v>
      </c>
      <c r="R63" s="9">
        <f t="shared" si="6"/>
        <v>0.14853404774776888</v>
      </c>
    </row>
    <row r="64" spans="1:18" x14ac:dyDescent="0.25">
      <c r="A64" s="18" t="s">
        <v>91</v>
      </c>
      <c r="M64" s="14"/>
      <c r="N64" s="19">
        <f>SUM(N4:N63)</f>
        <v>1915819.3237706122</v>
      </c>
      <c r="O64" s="19">
        <f>SUM(O4:O63)</f>
        <v>6285499.6825143322</v>
      </c>
      <c r="P64" s="19">
        <f>SUM(P4:P63)</f>
        <v>2.6249153961543925E-9</v>
      </c>
      <c r="Q64" s="19">
        <f>SUM(Q4:Q63)</f>
        <v>4369680.3587437347</v>
      </c>
      <c r="R64" s="19">
        <f t="shared" ref="R64" si="7">SUM(R4:R63)</f>
        <v>9.8344615067133727</v>
      </c>
    </row>
    <row r="66" spans="4:27" ht="35.25" customHeight="1" x14ac:dyDescent="0.25">
      <c r="F66" s="1" t="s">
        <v>90</v>
      </c>
      <c r="I66" s="31" t="s">
        <v>123</v>
      </c>
    </row>
    <row r="67" spans="4:27" x14ac:dyDescent="0.25">
      <c r="D67" s="13" t="s">
        <v>93</v>
      </c>
      <c r="F67" s="5">
        <v>504.49561653282893</v>
      </c>
      <c r="G67" s="8" t="s">
        <v>81</v>
      </c>
      <c r="I67" s="8"/>
      <c r="J67" s="8"/>
      <c r="K67" s="8"/>
      <c r="L67" s="8" t="s">
        <v>95</v>
      </c>
      <c r="M67" s="8"/>
      <c r="N67" s="13" t="s">
        <v>105</v>
      </c>
      <c r="O67" s="13" t="s">
        <v>106</v>
      </c>
    </row>
    <row r="68" spans="4:27" x14ac:dyDescent="0.25">
      <c r="D68" s="12">
        <f>AVERAGE(D4:D63)</f>
        <v>983.92416666666702</v>
      </c>
      <c r="F68" s="5">
        <v>1.435217146677912</v>
      </c>
      <c r="G68" s="8" t="s">
        <v>82</v>
      </c>
      <c r="I68" s="12">
        <f>1-(SUM(Q4:Q63)/O64)</f>
        <v>0.30479984417153438</v>
      </c>
      <c r="J68" s="5">
        <f>SQRT(I68)</f>
        <v>0.55208680854692982</v>
      </c>
      <c r="K68" s="20">
        <f>1-(1-I68)*(59/(59-7))</f>
        <v>0.21121520781001024</v>
      </c>
      <c r="L68" s="22">
        <f>1/60*R64</f>
        <v>0.16390769177855621</v>
      </c>
      <c r="M68" s="5">
        <f>SQRT(Q64/(60-7-1))</f>
        <v>289.88327752946645</v>
      </c>
      <c r="N68" s="5">
        <f>(N64/7)/(Q64/52)</f>
        <v>3.256943190910877</v>
      </c>
      <c r="O68" s="5">
        <f>FINV(0.05,7,52)</f>
        <v>2.1916260252767539</v>
      </c>
    </row>
    <row r="69" spans="4:27" x14ac:dyDescent="0.25">
      <c r="F69" s="5">
        <v>9.1735780664630243E-4</v>
      </c>
      <c r="G69" s="8" t="s">
        <v>83</v>
      </c>
      <c r="L69" s="23"/>
    </row>
    <row r="70" spans="4:27" ht="29.25" customHeight="1" x14ac:dyDescent="0.25">
      <c r="F70" s="5">
        <v>79.076855170937577</v>
      </c>
      <c r="G70" s="8" t="s">
        <v>84</v>
      </c>
      <c r="Q70" s="1" t="s">
        <v>117</v>
      </c>
      <c r="S70" s="26"/>
      <c r="T70" s="24" t="s">
        <v>92</v>
      </c>
      <c r="U70" s="30"/>
      <c r="V70" s="30"/>
      <c r="W70" s="30"/>
      <c r="X70" s="30"/>
      <c r="Y70" s="30"/>
      <c r="Z70" s="30"/>
      <c r="AA70" s="30"/>
    </row>
    <row r="71" spans="4:27" ht="30" x14ac:dyDescent="0.25">
      <c r="F71" s="5">
        <v>0.82308285534262271</v>
      </c>
      <c r="G71" s="8" t="s">
        <v>85</v>
      </c>
      <c r="J71" s="8" t="s">
        <v>96</v>
      </c>
      <c r="K71" s="5">
        <f>M68*SQRT('Уравнение МР в матричной форме'!D84)</f>
        <v>514.48474257650344</v>
      </c>
      <c r="N71" s="25" t="s">
        <v>107</v>
      </c>
      <c r="O71" s="5" t="s">
        <v>108</v>
      </c>
      <c r="P71" s="5">
        <f>ABS(F67/K71)</f>
        <v>0.98058421325839584</v>
      </c>
      <c r="Q71" t="s">
        <v>119</v>
      </c>
      <c r="S71" s="29" t="s">
        <v>122</v>
      </c>
      <c r="T71" s="5">
        <f t="array" ref="T71:AA75">LINEST(D4:D63,E4:K63,1,1)</f>
        <v>-309.36857942879277</v>
      </c>
      <c r="U71" s="5">
        <v>29.923727030870893</v>
      </c>
      <c r="V71" s="5">
        <v>56.492025069397599</v>
      </c>
      <c r="W71" s="5">
        <v>0.82308285534266734</v>
      </c>
      <c r="X71" s="5">
        <v>79.076855170930699</v>
      </c>
      <c r="Y71" s="5">
        <v>9.1735780665432812E-4</v>
      </c>
      <c r="Z71" s="5">
        <v>1.4352171466779284</v>
      </c>
      <c r="AA71" s="5">
        <v>504.49561653290186</v>
      </c>
    </row>
    <row r="72" spans="4:27" x14ac:dyDescent="0.25">
      <c r="F72" s="5">
        <v>56.492025069397158</v>
      </c>
      <c r="G72" s="8" t="s">
        <v>86</v>
      </c>
      <c r="J72" s="8" t="s">
        <v>97</v>
      </c>
      <c r="K72" s="5">
        <f>M68*SQRT('Уравнение МР в матричной форме'!E85)</f>
        <v>0.89200766135637266</v>
      </c>
      <c r="O72" s="5" t="s">
        <v>109</v>
      </c>
      <c r="P72" s="5">
        <f>ABS(F68/K72)</f>
        <v>1.6089740131778056</v>
      </c>
      <c r="Q72" t="s">
        <v>119</v>
      </c>
      <c r="S72" s="29" t="s">
        <v>121</v>
      </c>
      <c r="T72" s="5">
        <v>516.74750074617907</v>
      </c>
      <c r="U72" s="5">
        <v>53.831292816757291</v>
      </c>
      <c r="V72" s="5">
        <v>21.000960600211066</v>
      </c>
      <c r="W72" s="5">
        <v>1.4862225010097998</v>
      </c>
      <c r="X72" s="5">
        <v>108.35033816697553</v>
      </c>
      <c r="Y72" s="5">
        <v>0.35595013089284872</v>
      </c>
      <c r="Z72" s="5">
        <v>0.89200766135637377</v>
      </c>
      <c r="AA72" s="5">
        <v>514.48474257648661</v>
      </c>
    </row>
    <row r="73" spans="4:27" x14ac:dyDescent="0.25">
      <c r="F73" s="5">
        <v>29.923727030872598</v>
      </c>
      <c r="G73" s="8" t="s">
        <v>87</v>
      </c>
      <c r="J73" s="8" t="s">
        <v>98</v>
      </c>
      <c r="K73" s="5">
        <f>M68*SQRT('Уравнение МР в матричной форме'!F86)</f>
        <v>0.35595013089284916</v>
      </c>
      <c r="O73" s="5" t="s">
        <v>110</v>
      </c>
      <c r="P73" s="5">
        <f>ABS(F69/K73)</f>
        <v>2.5772087914260455E-3</v>
      </c>
      <c r="Q73" t="s">
        <v>119</v>
      </c>
      <c r="S73" s="29"/>
      <c r="T73" s="5">
        <v>0.30479984417153561</v>
      </c>
      <c r="U73" s="5">
        <v>289.88327752946623</v>
      </c>
      <c r="V73" s="5" t="e">
        <v>#N/A</v>
      </c>
      <c r="W73" s="5" t="e">
        <v>#N/A</v>
      </c>
      <c r="X73" s="5" t="e">
        <v>#N/A</v>
      </c>
      <c r="Y73" s="5" t="e">
        <v>#N/A</v>
      </c>
      <c r="Z73" s="5" t="e">
        <v>#N/A</v>
      </c>
      <c r="AA73" s="5" t="e">
        <v>#N/A</v>
      </c>
    </row>
    <row r="74" spans="4:27" x14ac:dyDescent="0.25">
      <c r="F74" s="5">
        <v>-309.36857942878186</v>
      </c>
      <c r="G74" s="8" t="s">
        <v>88</v>
      </c>
      <c r="J74" s="8" t="s">
        <v>99</v>
      </c>
      <c r="K74" s="5">
        <f>M68*SQRT('Уравнение МР в матричной форме'!G87)</f>
        <v>108.35033816697654</v>
      </c>
      <c r="O74" s="5" t="s">
        <v>111</v>
      </c>
      <c r="P74" s="5">
        <f t="shared" ref="P74:P78" si="8">ABS(F70/K74)</f>
        <v>0.72982564252890303</v>
      </c>
      <c r="Q74" t="s">
        <v>119</v>
      </c>
      <c r="S74" s="29" t="s">
        <v>105</v>
      </c>
      <c r="T74" s="5">
        <v>3.2569431909108704</v>
      </c>
      <c r="U74" s="5">
        <v>52</v>
      </c>
      <c r="V74" s="5" t="e">
        <v>#N/A</v>
      </c>
      <c r="W74" s="5" t="e">
        <v>#N/A</v>
      </c>
      <c r="X74" s="5" t="e">
        <v>#N/A</v>
      </c>
      <c r="Y74" s="5" t="e">
        <v>#N/A</v>
      </c>
      <c r="Z74" s="5" t="e">
        <v>#N/A</v>
      </c>
      <c r="AA74" s="5" t="e">
        <v>#N/A</v>
      </c>
    </row>
    <row r="75" spans="4:27" x14ac:dyDescent="0.25">
      <c r="J75" s="8" t="s">
        <v>100</v>
      </c>
      <c r="K75" s="5">
        <f>M68*SQRT('Уравнение МР в матричной форме'!H88)</f>
        <v>1.4862225010098082</v>
      </c>
      <c r="O75" s="27" t="s">
        <v>112</v>
      </c>
      <c r="P75" s="5">
        <f t="shared" si="8"/>
        <v>0.55380863550604442</v>
      </c>
      <c r="Q75" t="s">
        <v>119</v>
      </c>
      <c r="S75" s="29"/>
      <c r="T75" s="5">
        <v>1915819.323770605</v>
      </c>
      <c r="U75" s="5">
        <v>4369680.3587437272</v>
      </c>
      <c r="V75" s="5" t="e">
        <v>#N/A</v>
      </c>
      <c r="W75" s="5" t="e">
        <v>#N/A</v>
      </c>
      <c r="X75" s="5" t="e">
        <v>#N/A</v>
      </c>
      <c r="Y75" s="5" t="e">
        <v>#N/A</v>
      </c>
      <c r="Z75" s="5" t="e">
        <v>#N/A</v>
      </c>
      <c r="AA75" s="5" t="e">
        <v>#N/A</v>
      </c>
    </row>
    <row r="76" spans="4:27" ht="30" customHeight="1" x14ac:dyDescent="0.25">
      <c r="J76" s="8" t="s">
        <v>101</v>
      </c>
      <c r="K76" s="5">
        <f>M68*SQRT('Уравнение МР в матричной форме'!I89)</f>
        <v>21.000960600211108</v>
      </c>
      <c r="O76" s="27" t="s">
        <v>113</v>
      </c>
      <c r="P76" s="5">
        <f t="shared" si="8"/>
        <v>2.6899733847807554</v>
      </c>
      <c r="Q76" t="s">
        <v>118</v>
      </c>
      <c r="T76" s="29"/>
      <c r="U76" s="29"/>
    </row>
    <row r="77" spans="4:27" x14ac:dyDescent="0.25">
      <c r="D77" s="35" t="s">
        <v>128</v>
      </c>
      <c r="E77" s="5">
        <f>AVERAGE(E4:E63)</f>
        <v>160.90833333333333</v>
      </c>
      <c r="J77" s="8" t="s">
        <v>102</v>
      </c>
      <c r="K77" s="5">
        <f>M68*SQRT('Уравнение МР в матричной форме'!J90)</f>
        <v>53.831292816755457</v>
      </c>
      <c r="O77" s="27" t="s">
        <v>114</v>
      </c>
      <c r="P77" s="5">
        <f t="shared" si="8"/>
        <v>0.55587977670784416</v>
      </c>
      <c r="Q77" t="s">
        <v>119</v>
      </c>
    </row>
    <row r="78" spans="4:27" x14ac:dyDescent="0.25">
      <c r="D78" s="35" t="s">
        <v>129</v>
      </c>
      <c r="E78" s="5">
        <f>AVERAGE(F4:F63)</f>
        <v>126.26161666666671</v>
      </c>
      <c r="J78" s="8" t="s">
        <v>103</v>
      </c>
      <c r="K78" s="5">
        <f>M68*SQRT('Уравнение МР в матричной форме'!K91)</f>
        <v>516.74750074617111</v>
      </c>
      <c r="O78" s="27" t="s">
        <v>115</v>
      </c>
      <c r="P78" s="5">
        <f t="shared" si="8"/>
        <v>0.59868422969063417</v>
      </c>
      <c r="Q78" t="s">
        <v>119</v>
      </c>
    </row>
    <row r="79" spans="4:27" x14ac:dyDescent="0.25">
      <c r="D79" s="35" t="s">
        <v>130</v>
      </c>
      <c r="E79" s="5">
        <f>AVERAGE(G4:G63)</f>
        <v>2.1033333333333335</v>
      </c>
      <c r="N79" s="8" t="s">
        <v>116</v>
      </c>
      <c r="P79" s="5">
        <f>TINV(0.05,52)</f>
        <v>2.0066468050616861</v>
      </c>
    </row>
    <row r="80" spans="4:27" x14ac:dyDescent="0.25">
      <c r="D80" s="35" t="s">
        <v>131</v>
      </c>
      <c r="E80" s="5">
        <f>AVERAGE(H4:H63)</f>
        <v>74.541666666666671</v>
      </c>
    </row>
    <row r="81" spans="4:14" x14ac:dyDescent="0.25">
      <c r="D81" s="35" t="s">
        <v>132</v>
      </c>
      <c r="E81" s="5">
        <f>AVERAGE(I4:I63)</f>
        <v>0.98333333333333328</v>
      </c>
    </row>
    <row r="82" spans="4:14" x14ac:dyDescent="0.25">
      <c r="D82" s="35" t="s">
        <v>133</v>
      </c>
      <c r="E82" s="5">
        <f>AVERAGE(J4:J63)</f>
        <v>7.4300000000000006</v>
      </c>
    </row>
    <row r="83" spans="4:14" x14ac:dyDescent="0.25">
      <c r="D83" s="35" t="s">
        <v>134</v>
      </c>
      <c r="E83" s="5">
        <f>AVERAGE(K4:K63)</f>
        <v>0.83133333333333359</v>
      </c>
    </row>
    <row r="84" spans="4:14" ht="40.5" customHeight="1" x14ac:dyDescent="0.25">
      <c r="K84" s="1" t="s">
        <v>120</v>
      </c>
    </row>
    <row r="85" spans="4:14" x14ac:dyDescent="0.25">
      <c r="J85" s="28" t="s">
        <v>68</v>
      </c>
      <c r="K85" s="28" t="s">
        <v>72</v>
      </c>
    </row>
    <row r="86" spans="4:14" x14ac:dyDescent="0.25">
      <c r="J86" s="5">
        <v>2782</v>
      </c>
      <c r="K86" s="5">
        <v>3</v>
      </c>
      <c r="M86" s="24" t="s">
        <v>92</v>
      </c>
    </row>
    <row r="87" spans="4:14" x14ac:dyDescent="0.25">
      <c r="J87" s="5">
        <v>2185</v>
      </c>
      <c r="K87" s="5">
        <v>11</v>
      </c>
      <c r="M87" s="5">
        <f t="array" ref="M87:N91">LINEST(J86:J145,K86:K145,1,1)</f>
        <v>58.950285117101686</v>
      </c>
      <c r="N87" s="5">
        <v>925.956386301517</v>
      </c>
    </row>
    <row r="88" spans="4:14" x14ac:dyDescent="0.25">
      <c r="J88" s="5">
        <v>1519</v>
      </c>
      <c r="K88" s="5">
        <v>0</v>
      </c>
      <c r="M88" s="5">
        <v>16.98709294625198</v>
      </c>
      <c r="N88" s="5">
        <v>42.126620557579876</v>
      </c>
    </row>
    <row r="89" spans="4:14" x14ac:dyDescent="0.25">
      <c r="J89" s="5">
        <v>1342</v>
      </c>
      <c r="K89" s="5">
        <v>0</v>
      </c>
      <c r="M89" s="5">
        <v>0.17193691313941459</v>
      </c>
      <c r="N89" s="5">
        <v>299.5626199450553</v>
      </c>
    </row>
    <row r="90" spans="4:14" x14ac:dyDescent="0.25">
      <c r="J90" s="5">
        <v>1274</v>
      </c>
      <c r="K90" s="5">
        <v>2</v>
      </c>
      <c r="M90" s="5">
        <v>12.042972474348458</v>
      </c>
      <c r="N90" s="5">
        <v>58</v>
      </c>
    </row>
    <row r="91" spans="4:14" x14ac:dyDescent="0.25">
      <c r="J91" s="5">
        <v>1215</v>
      </c>
      <c r="K91" s="5">
        <v>0</v>
      </c>
      <c r="M91" s="5">
        <v>1080709.4129502848</v>
      </c>
      <c r="N91" s="5">
        <v>5204790.2695640475</v>
      </c>
    </row>
    <row r="92" spans="4:14" x14ac:dyDescent="0.25">
      <c r="J92" s="5">
        <v>1123</v>
      </c>
      <c r="K92" s="5">
        <v>0</v>
      </c>
    </row>
    <row r="93" spans="4:14" x14ac:dyDescent="0.25">
      <c r="J93" s="5">
        <v>1119</v>
      </c>
      <c r="K93" s="5">
        <v>11</v>
      </c>
    </row>
    <row r="94" spans="4:14" x14ac:dyDescent="0.25">
      <c r="J94" s="5">
        <v>1109</v>
      </c>
      <c r="K94" s="5">
        <v>2</v>
      </c>
    </row>
    <row r="95" spans="4:14" x14ac:dyDescent="0.25">
      <c r="J95" s="5">
        <v>1091</v>
      </c>
      <c r="K95" s="5">
        <v>0</v>
      </c>
    </row>
    <row r="96" spans="4:14" x14ac:dyDescent="0.25">
      <c r="J96" s="5">
        <v>1084</v>
      </c>
      <c r="K96" s="5">
        <v>0</v>
      </c>
    </row>
    <row r="97" spans="10:11" x14ac:dyDescent="0.25">
      <c r="J97" s="5">
        <v>1066</v>
      </c>
      <c r="K97" s="5">
        <v>1</v>
      </c>
    </row>
    <row r="98" spans="10:11" x14ac:dyDescent="0.25">
      <c r="J98" s="5">
        <v>1063</v>
      </c>
      <c r="K98" s="5">
        <v>2</v>
      </c>
    </row>
    <row r="99" spans="10:11" x14ac:dyDescent="0.25">
      <c r="J99" s="5">
        <v>1045</v>
      </c>
      <c r="K99" s="5">
        <v>0</v>
      </c>
    </row>
    <row r="100" spans="10:11" x14ac:dyDescent="0.25">
      <c r="J100" s="5">
        <v>1029</v>
      </c>
      <c r="K100" s="5">
        <v>3</v>
      </c>
    </row>
    <row r="101" spans="10:11" x14ac:dyDescent="0.25">
      <c r="J101" s="5">
        <v>1027</v>
      </c>
      <c r="K101" s="5">
        <v>0</v>
      </c>
    </row>
    <row r="102" spans="10:11" x14ac:dyDescent="0.25">
      <c r="J102" s="5">
        <v>1025</v>
      </c>
      <c r="K102" s="5">
        <v>2</v>
      </c>
    </row>
    <row r="103" spans="10:11" x14ac:dyDescent="0.25">
      <c r="J103" s="5">
        <v>1017</v>
      </c>
      <c r="K103" s="5">
        <v>0</v>
      </c>
    </row>
    <row r="104" spans="10:11" x14ac:dyDescent="0.25">
      <c r="J104" s="5">
        <v>1005</v>
      </c>
      <c r="K104" s="5">
        <v>2</v>
      </c>
    </row>
    <row r="105" spans="10:11" x14ac:dyDescent="0.25">
      <c r="J105" s="5">
        <v>987.48400000000004</v>
      </c>
      <c r="K105" s="5">
        <v>0</v>
      </c>
    </row>
    <row r="106" spans="10:11" x14ac:dyDescent="0.25">
      <c r="J106" s="5">
        <v>974.755</v>
      </c>
      <c r="K106" s="5">
        <v>0</v>
      </c>
    </row>
    <row r="107" spans="10:11" x14ac:dyDescent="0.25">
      <c r="J107" s="5">
        <v>970.76199999999994</v>
      </c>
      <c r="K107" s="5">
        <v>0</v>
      </c>
    </row>
    <row r="108" spans="10:11" x14ac:dyDescent="0.25">
      <c r="J108" s="5">
        <v>963.42</v>
      </c>
      <c r="K108" s="5">
        <v>0</v>
      </c>
    </row>
    <row r="109" spans="10:11" x14ac:dyDescent="0.25">
      <c r="J109" s="5">
        <v>960.36699999999996</v>
      </c>
      <c r="K109" s="5">
        <v>0</v>
      </c>
    </row>
    <row r="110" spans="10:11" x14ac:dyDescent="0.25">
      <c r="J110" s="5">
        <v>960.28300000000002</v>
      </c>
      <c r="K110" s="5">
        <v>0</v>
      </c>
    </row>
    <row r="111" spans="10:11" x14ac:dyDescent="0.25">
      <c r="J111" s="5">
        <v>955.07100000000003</v>
      </c>
      <c r="K111" s="5">
        <v>0</v>
      </c>
    </row>
    <row r="112" spans="10:11" x14ac:dyDescent="0.25">
      <c r="J112" s="5">
        <v>939.88599999999997</v>
      </c>
      <c r="K112" s="5">
        <v>0</v>
      </c>
    </row>
    <row r="113" spans="10:11" x14ac:dyDescent="0.25">
      <c r="J113" s="5">
        <v>934.41600000000005</v>
      </c>
      <c r="K113" s="5">
        <v>0</v>
      </c>
    </row>
    <row r="114" spans="10:11" x14ac:dyDescent="0.25">
      <c r="J114" s="5">
        <v>925.28300000000002</v>
      </c>
      <c r="K114" s="5">
        <v>2</v>
      </c>
    </row>
    <row r="115" spans="10:11" x14ac:dyDescent="0.25">
      <c r="J115" s="5">
        <v>921.74300000000005</v>
      </c>
      <c r="K115" s="5">
        <v>1</v>
      </c>
    </row>
    <row r="116" spans="10:11" x14ac:dyDescent="0.25">
      <c r="J116" s="5">
        <v>920.66600000000005</v>
      </c>
      <c r="K116" s="5">
        <v>0</v>
      </c>
    </row>
    <row r="117" spans="10:11" x14ac:dyDescent="0.25">
      <c r="J117" s="5">
        <v>896.91099999999994</v>
      </c>
      <c r="K117" s="5">
        <v>0</v>
      </c>
    </row>
    <row r="118" spans="10:11" x14ac:dyDescent="0.25">
      <c r="J118" s="5">
        <v>890.87099999999998</v>
      </c>
      <c r="K118" s="5">
        <v>0</v>
      </c>
    </row>
    <row r="119" spans="10:11" x14ac:dyDescent="0.25">
      <c r="J119" s="5">
        <v>886.68399999999997</v>
      </c>
      <c r="K119" s="5">
        <v>0</v>
      </c>
    </row>
    <row r="120" spans="10:11" x14ac:dyDescent="0.25">
      <c r="J120" s="5">
        <v>879.97900000000004</v>
      </c>
      <c r="K120" s="5">
        <v>0</v>
      </c>
    </row>
    <row r="121" spans="10:11" x14ac:dyDescent="0.25">
      <c r="J121" s="5">
        <v>877.245</v>
      </c>
      <c r="K121" s="5">
        <v>0</v>
      </c>
    </row>
    <row r="122" spans="10:11" x14ac:dyDescent="0.25">
      <c r="J122" s="5">
        <v>871.53</v>
      </c>
      <c r="K122" s="5">
        <v>4</v>
      </c>
    </row>
    <row r="123" spans="10:11" x14ac:dyDescent="0.25">
      <c r="J123" s="5">
        <v>864.11099999999999</v>
      </c>
      <c r="K123" s="5">
        <v>0</v>
      </c>
    </row>
    <row r="124" spans="10:11" x14ac:dyDescent="0.25">
      <c r="J124" s="5">
        <v>849.99699999999996</v>
      </c>
      <c r="K124" s="5">
        <v>0</v>
      </c>
    </row>
    <row r="125" spans="10:11" x14ac:dyDescent="0.25">
      <c r="J125" s="5">
        <v>836.30399999999997</v>
      </c>
      <c r="K125" s="5">
        <v>0</v>
      </c>
    </row>
    <row r="126" spans="10:11" x14ac:dyDescent="0.25">
      <c r="J126" s="5">
        <v>829.68499999999995</v>
      </c>
      <c r="K126" s="5">
        <v>0</v>
      </c>
    </row>
    <row r="127" spans="10:11" x14ac:dyDescent="0.25">
      <c r="J127" s="5">
        <v>825.53300000000002</v>
      </c>
      <c r="K127" s="5">
        <v>4</v>
      </c>
    </row>
    <row r="128" spans="10:11" x14ac:dyDescent="0.25">
      <c r="J128" s="5">
        <v>821.70899999999995</v>
      </c>
      <c r="K128" s="5">
        <v>0</v>
      </c>
    </row>
    <row r="129" spans="10:11" x14ac:dyDescent="0.25">
      <c r="J129" s="5">
        <v>816.96900000000005</v>
      </c>
      <c r="K129" s="5">
        <v>1</v>
      </c>
    </row>
    <row r="130" spans="10:11" x14ac:dyDescent="0.25">
      <c r="J130" s="5">
        <v>798.95799999999997</v>
      </c>
      <c r="K130" s="5">
        <v>0</v>
      </c>
    </row>
    <row r="131" spans="10:11" x14ac:dyDescent="0.25">
      <c r="J131" s="5">
        <v>796.68899999999996</v>
      </c>
      <c r="K131" s="5">
        <v>0</v>
      </c>
    </row>
    <row r="132" spans="10:11" x14ac:dyDescent="0.25">
      <c r="J132" s="5">
        <v>792.91099999999994</v>
      </c>
      <c r="K132" s="5">
        <v>0</v>
      </c>
    </row>
    <row r="133" spans="10:11" x14ac:dyDescent="0.25">
      <c r="J133" s="5">
        <v>788.61199999999997</v>
      </c>
      <c r="K133" s="5">
        <v>0</v>
      </c>
    </row>
    <row r="134" spans="10:11" x14ac:dyDescent="0.25">
      <c r="J134" s="5">
        <v>788.029</v>
      </c>
      <c r="K134" s="5">
        <v>0</v>
      </c>
    </row>
    <row r="135" spans="10:11" x14ac:dyDescent="0.25">
      <c r="J135" s="5">
        <v>786.63599999999997</v>
      </c>
      <c r="K135" s="5">
        <v>0</v>
      </c>
    </row>
    <row r="136" spans="10:11" x14ac:dyDescent="0.25">
      <c r="J136" s="5">
        <v>783.76599999999996</v>
      </c>
      <c r="K136" s="5">
        <v>1</v>
      </c>
    </row>
    <row r="137" spans="10:11" x14ac:dyDescent="0.25">
      <c r="J137" s="5">
        <v>775.39800000000002</v>
      </c>
      <c r="K137" s="5">
        <v>7</v>
      </c>
    </row>
    <row r="138" spans="10:11" x14ac:dyDescent="0.25">
      <c r="J138" s="5">
        <v>774.17700000000002</v>
      </c>
      <c r="K138" s="5">
        <v>0</v>
      </c>
    </row>
    <row r="139" spans="10:11" x14ac:dyDescent="0.25">
      <c r="J139" s="5">
        <v>758.41</v>
      </c>
      <c r="K139" s="5">
        <v>0</v>
      </c>
    </row>
    <row r="140" spans="10:11" x14ac:dyDescent="0.25">
      <c r="J140" s="5">
        <v>758.23900000000003</v>
      </c>
      <c r="K140" s="5">
        <v>0</v>
      </c>
    </row>
    <row r="141" spans="10:11" x14ac:dyDescent="0.25">
      <c r="J141" s="5">
        <v>752.601</v>
      </c>
      <c r="K141" s="5">
        <v>0</v>
      </c>
    </row>
    <row r="142" spans="10:11" x14ac:dyDescent="0.25">
      <c r="J142" s="5">
        <v>752.21600000000001</v>
      </c>
      <c r="K142" s="5">
        <v>0</v>
      </c>
    </row>
    <row r="143" spans="10:11" x14ac:dyDescent="0.25">
      <c r="J143" s="5">
        <v>752.101</v>
      </c>
      <c r="K143" s="5">
        <v>0</v>
      </c>
    </row>
    <row r="144" spans="10:11" x14ac:dyDescent="0.25">
      <c r="J144" s="5">
        <v>748.12199999999996</v>
      </c>
      <c r="K144" s="5">
        <v>0</v>
      </c>
    </row>
    <row r="145" spans="10:11" x14ac:dyDescent="0.25">
      <c r="J145" s="5">
        <v>746.92100000000005</v>
      </c>
      <c r="K145" s="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K111"/>
  <sheetViews>
    <sheetView topLeftCell="A66" zoomScale="80" zoomScaleNormal="80" workbookViewId="0">
      <selection activeCell="L102" sqref="L102"/>
    </sheetView>
  </sheetViews>
  <sheetFormatPr defaultRowHeight="15" x14ac:dyDescent="0.25"/>
  <cols>
    <col min="1" max="1" width="7.5703125" customWidth="1"/>
    <col min="2" max="2" width="20.140625" customWidth="1"/>
    <col min="5" max="5" width="11.42578125" customWidth="1"/>
  </cols>
  <sheetData>
    <row r="4" spans="2:11" x14ac:dyDescent="0.25">
      <c r="B4" t="s">
        <v>75</v>
      </c>
      <c r="D4">
        <v>1</v>
      </c>
      <c r="E4">
        <v>237</v>
      </c>
      <c r="F4">
        <v>164.5</v>
      </c>
      <c r="G4">
        <v>2.7</v>
      </c>
      <c r="H4">
        <v>150</v>
      </c>
      <c r="I4">
        <v>3</v>
      </c>
      <c r="J4">
        <v>7.9</v>
      </c>
      <c r="K4">
        <v>0.85</v>
      </c>
    </row>
    <row r="5" spans="2:11" x14ac:dyDescent="0.25">
      <c r="D5">
        <v>1</v>
      </c>
      <c r="E5">
        <v>200</v>
      </c>
      <c r="F5">
        <v>35.200000000000003</v>
      </c>
      <c r="G5">
        <v>3.23</v>
      </c>
      <c r="H5">
        <v>40</v>
      </c>
      <c r="I5">
        <v>11</v>
      </c>
      <c r="J5">
        <v>7.7</v>
      </c>
      <c r="K5">
        <v>0.79</v>
      </c>
    </row>
    <row r="6" spans="2:11" x14ac:dyDescent="0.25">
      <c r="D6">
        <v>1</v>
      </c>
      <c r="E6">
        <v>220</v>
      </c>
      <c r="F6">
        <v>185.1</v>
      </c>
      <c r="G6">
        <v>2.37</v>
      </c>
      <c r="H6">
        <v>155</v>
      </c>
      <c r="I6">
        <v>0</v>
      </c>
      <c r="J6">
        <v>8.1999999999999993</v>
      </c>
      <c r="K6">
        <v>0.93</v>
      </c>
    </row>
    <row r="7" spans="2:11" x14ac:dyDescent="0.25">
      <c r="D7">
        <v>1</v>
      </c>
      <c r="E7">
        <v>125</v>
      </c>
      <c r="F7">
        <v>312</v>
      </c>
      <c r="G7">
        <v>2.17</v>
      </c>
      <c r="H7">
        <v>40</v>
      </c>
      <c r="I7">
        <v>0</v>
      </c>
      <c r="J7">
        <v>8.1</v>
      </c>
      <c r="K7">
        <v>0.82</v>
      </c>
    </row>
    <row r="8" spans="2:11" x14ac:dyDescent="0.25">
      <c r="D8">
        <v>1</v>
      </c>
      <c r="E8">
        <v>150</v>
      </c>
      <c r="F8">
        <v>16.7</v>
      </c>
      <c r="G8">
        <v>1.7</v>
      </c>
      <c r="H8">
        <v>60</v>
      </c>
      <c r="I8">
        <v>2</v>
      </c>
      <c r="J8">
        <v>7.7</v>
      </c>
      <c r="K8">
        <v>0.88</v>
      </c>
    </row>
    <row r="9" spans="2:11" x14ac:dyDescent="0.25">
      <c r="D9">
        <v>1</v>
      </c>
      <c r="E9">
        <v>200</v>
      </c>
      <c r="F9">
        <v>198.4</v>
      </c>
      <c r="G9">
        <v>2.1800000000000002</v>
      </c>
      <c r="H9">
        <v>120</v>
      </c>
      <c r="I9">
        <v>0</v>
      </c>
      <c r="J9">
        <v>7.3</v>
      </c>
      <c r="K9">
        <v>0.93</v>
      </c>
    </row>
    <row r="10" spans="2:11" x14ac:dyDescent="0.25">
      <c r="D10">
        <v>1</v>
      </c>
      <c r="E10">
        <v>195</v>
      </c>
      <c r="F10">
        <v>219.8</v>
      </c>
      <c r="G10">
        <v>2.57</v>
      </c>
      <c r="H10">
        <v>75</v>
      </c>
      <c r="I10">
        <v>0</v>
      </c>
      <c r="J10">
        <v>6.3</v>
      </c>
      <c r="K10">
        <v>0.83</v>
      </c>
    </row>
    <row r="11" spans="2:11" x14ac:dyDescent="0.25">
      <c r="D11">
        <v>1</v>
      </c>
      <c r="E11">
        <v>94</v>
      </c>
      <c r="F11">
        <v>496.78</v>
      </c>
      <c r="G11">
        <v>3.21</v>
      </c>
      <c r="H11">
        <v>50</v>
      </c>
      <c r="I11">
        <v>11</v>
      </c>
      <c r="J11">
        <v>8.9</v>
      </c>
      <c r="K11">
        <v>0.76</v>
      </c>
    </row>
    <row r="12" spans="2:11" x14ac:dyDescent="0.25">
      <c r="D12">
        <v>1</v>
      </c>
      <c r="E12">
        <v>200</v>
      </c>
      <c r="F12">
        <v>83</v>
      </c>
      <c r="G12">
        <v>2.23</v>
      </c>
      <c r="H12">
        <v>50</v>
      </c>
      <c r="I12">
        <v>2</v>
      </c>
      <c r="J12">
        <v>7.8</v>
      </c>
      <c r="K12">
        <v>0.9</v>
      </c>
    </row>
    <row r="13" spans="2:11" x14ac:dyDescent="0.25">
      <c r="D13">
        <v>1</v>
      </c>
      <c r="E13">
        <v>210</v>
      </c>
      <c r="F13">
        <v>201.3</v>
      </c>
      <c r="G13">
        <v>2.4500000000000002</v>
      </c>
      <c r="H13">
        <v>100</v>
      </c>
      <c r="I13">
        <v>0</v>
      </c>
      <c r="J13">
        <v>5.9</v>
      </c>
      <c r="K13">
        <v>0.84</v>
      </c>
    </row>
    <row r="14" spans="2:11" x14ac:dyDescent="0.25">
      <c r="D14">
        <v>1</v>
      </c>
      <c r="E14">
        <v>250</v>
      </c>
      <c r="F14">
        <v>88</v>
      </c>
      <c r="G14">
        <v>2.4500000000000002</v>
      </c>
      <c r="H14">
        <v>175</v>
      </c>
      <c r="I14">
        <v>0</v>
      </c>
      <c r="J14">
        <v>8.5</v>
      </c>
      <c r="K14">
        <v>0.93</v>
      </c>
    </row>
    <row r="15" spans="2:11" x14ac:dyDescent="0.25">
      <c r="D15">
        <v>1</v>
      </c>
      <c r="E15">
        <v>225</v>
      </c>
      <c r="F15">
        <v>46.64</v>
      </c>
      <c r="G15">
        <v>2.31</v>
      </c>
      <c r="H15">
        <v>75</v>
      </c>
      <c r="I15">
        <v>1</v>
      </c>
      <c r="J15">
        <v>7.3</v>
      </c>
      <c r="K15">
        <v>0.85</v>
      </c>
    </row>
    <row r="16" spans="2:11" x14ac:dyDescent="0.25">
      <c r="D16">
        <v>1</v>
      </c>
      <c r="E16">
        <v>200</v>
      </c>
      <c r="F16">
        <v>44.8</v>
      </c>
      <c r="G16">
        <v>1.3</v>
      </c>
      <c r="H16">
        <v>75</v>
      </c>
      <c r="I16">
        <v>2</v>
      </c>
      <c r="J16">
        <v>8.4</v>
      </c>
      <c r="K16">
        <v>0.68</v>
      </c>
    </row>
    <row r="17" spans="4:11" x14ac:dyDescent="0.25">
      <c r="D17">
        <v>1</v>
      </c>
      <c r="E17">
        <v>250</v>
      </c>
      <c r="F17">
        <v>260.39999999999998</v>
      </c>
      <c r="G17">
        <v>2.16</v>
      </c>
      <c r="H17">
        <v>100</v>
      </c>
      <c r="I17">
        <v>0</v>
      </c>
      <c r="J17">
        <v>6.7</v>
      </c>
      <c r="K17">
        <v>0.9</v>
      </c>
    </row>
    <row r="18" spans="4:11" x14ac:dyDescent="0.25">
      <c r="D18">
        <v>1</v>
      </c>
      <c r="E18">
        <v>63</v>
      </c>
      <c r="F18">
        <v>605.1</v>
      </c>
      <c r="G18">
        <v>2.0699999999999998</v>
      </c>
      <c r="H18">
        <v>25</v>
      </c>
      <c r="I18">
        <v>3</v>
      </c>
      <c r="J18">
        <v>8</v>
      </c>
      <c r="K18">
        <v>0.75</v>
      </c>
    </row>
    <row r="19" spans="4:11" x14ac:dyDescent="0.25">
      <c r="D19">
        <v>1</v>
      </c>
      <c r="E19">
        <v>115</v>
      </c>
      <c r="F19">
        <v>20.5</v>
      </c>
      <c r="G19">
        <v>2.16</v>
      </c>
      <c r="H19">
        <v>15</v>
      </c>
      <c r="I19">
        <v>0</v>
      </c>
      <c r="J19">
        <v>6.6</v>
      </c>
      <c r="K19">
        <v>0.71</v>
      </c>
    </row>
    <row r="20" spans="4:11" x14ac:dyDescent="0.25">
      <c r="D20">
        <v>1</v>
      </c>
      <c r="E20">
        <v>200</v>
      </c>
      <c r="F20">
        <v>100.5</v>
      </c>
      <c r="G20">
        <v>1.48</v>
      </c>
      <c r="H20">
        <v>80</v>
      </c>
      <c r="I20">
        <v>2</v>
      </c>
      <c r="J20">
        <v>6.5</v>
      </c>
      <c r="K20">
        <v>0.84</v>
      </c>
    </row>
    <row r="21" spans="4:11" x14ac:dyDescent="0.25">
      <c r="D21">
        <v>1</v>
      </c>
      <c r="E21">
        <v>180</v>
      </c>
      <c r="F21">
        <v>138</v>
      </c>
      <c r="G21">
        <v>2.4900000000000002</v>
      </c>
      <c r="H21">
        <v>120</v>
      </c>
      <c r="I21">
        <v>0</v>
      </c>
      <c r="J21">
        <v>8</v>
      </c>
      <c r="K21">
        <v>0.94</v>
      </c>
    </row>
    <row r="22" spans="4:11" x14ac:dyDescent="0.25">
      <c r="D22">
        <v>1</v>
      </c>
      <c r="E22">
        <v>185</v>
      </c>
      <c r="F22">
        <v>41.3</v>
      </c>
      <c r="G22">
        <v>2.3199999999999998</v>
      </c>
      <c r="H22">
        <v>100</v>
      </c>
      <c r="I22">
        <v>2</v>
      </c>
      <c r="J22">
        <v>9</v>
      </c>
      <c r="K22">
        <v>0.92</v>
      </c>
    </row>
    <row r="23" spans="4:11" x14ac:dyDescent="0.25">
      <c r="D23">
        <v>1</v>
      </c>
      <c r="E23">
        <v>45</v>
      </c>
      <c r="F23">
        <v>30.4</v>
      </c>
      <c r="G23">
        <v>1.29</v>
      </c>
      <c r="H23">
        <v>15</v>
      </c>
      <c r="I23">
        <v>0</v>
      </c>
      <c r="J23">
        <v>8.5</v>
      </c>
      <c r="K23">
        <v>0.68</v>
      </c>
    </row>
    <row r="24" spans="4:11" x14ac:dyDescent="0.25">
      <c r="D24">
        <v>1</v>
      </c>
      <c r="E24">
        <v>125</v>
      </c>
      <c r="F24">
        <v>15.7</v>
      </c>
      <c r="G24">
        <v>2.3199999999999998</v>
      </c>
      <c r="H24">
        <v>40</v>
      </c>
      <c r="I24">
        <v>0</v>
      </c>
      <c r="J24">
        <v>7.5</v>
      </c>
      <c r="K24">
        <v>0.66</v>
      </c>
    </row>
    <row r="25" spans="4:11" x14ac:dyDescent="0.25">
      <c r="D25">
        <v>1</v>
      </c>
      <c r="E25">
        <v>76</v>
      </c>
      <c r="F25">
        <v>50</v>
      </c>
      <c r="G25">
        <v>1.38</v>
      </c>
      <c r="H25">
        <v>50</v>
      </c>
      <c r="I25">
        <v>0</v>
      </c>
      <c r="J25">
        <v>7.5</v>
      </c>
      <c r="K25">
        <v>0.88</v>
      </c>
    </row>
    <row r="26" spans="4:11" x14ac:dyDescent="0.25">
      <c r="D26">
        <v>1</v>
      </c>
      <c r="E26">
        <v>300</v>
      </c>
      <c r="F26">
        <v>216</v>
      </c>
      <c r="G26">
        <v>2.4900000000000002</v>
      </c>
      <c r="H26">
        <v>80</v>
      </c>
      <c r="I26">
        <v>0</v>
      </c>
      <c r="J26">
        <v>7.1</v>
      </c>
      <c r="K26">
        <v>0.67</v>
      </c>
    </row>
    <row r="27" spans="4:11" x14ac:dyDescent="0.25">
      <c r="D27">
        <v>1</v>
      </c>
      <c r="E27">
        <v>225</v>
      </c>
      <c r="F27">
        <v>135.4</v>
      </c>
      <c r="G27">
        <v>2.41</v>
      </c>
      <c r="H27">
        <v>55</v>
      </c>
      <c r="I27">
        <v>0</v>
      </c>
      <c r="J27">
        <v>8</v>
      </c>
      <c r="K27">
        <v>0.94</v>
      </c>
    </row>
    <row r="28" spans="4:11" x14ac:dyDescent="0.25">
      <c r="D28">
        <v>1</v>
      </c>
      <c r="E28">
        <v>190</v>
      </c>
      <c r="F28">
        <v>312</v>
      </c>
      <c r="G28">
        <v>2.1</v>
      </c>
      <c r="H28">
        <v>50</v>
      </c>
      <c r="I28">
        <v>0</v>
      </c>
      <c r="J28">
        <v>7.7</v>
      </c>
      <c r="K28">
        <v>0.82</v>
      </c>
    </row>
    <row r="29" spans="4:11" x14ac:dyDescent="0.25">
      <c r="D29">
        <v>1</v>
      </c>
      <c r="E29">
        <v>250</v>
      </c>
      <c r="F29">
        <v>117.6</v>
      </c>
      <c r="G29">
        <v>2.1</v>
      </c>
      <c r="H29">
        <v>150</v>
      </c>
      <c r="I29">
        <v>0</v>
      </c>
      <c r="J29">
        <v>7.6</v>
      </c>
      <c r="K29">
        <v>0.95</v>
      </c>
    </row>
    <row r="30" spans="4:11" x14ac:dyDescent="0.25">
      <c r="D30">
        <v>1</v>
      </c>
      <c r="E30">
        <v>150</v>
      </c>
      <c r="F30">
        <v>193</v>
      </c>
      <c r="G30">
        <v>2.1800000000000002</v>
      </c>
      <c r="H30">
        <v>75</v>
      </c>
      <c r="I30">
        <v>0</v>
      </c>
      <c r="J30">
        <v>7.4</v>
      </c>
      <c r="K30">
        <v>0.79</v>
      </c>
    </row>
    <row r="31" spans="4:11" x14ac:dyDescent="0.25">
      <c r="D31">
        <v>1</v>
      </c>
      <c r="E31">
        <v>250</v>
      </c>
      <c r="F31">
        <v>236</v>
      </c>
      <c r="G31">
        <v>2.33</v>
      </c>
      <c r="H31">
        <v>125</v>
      </c>
      <c r="I31">
        <v>0</v>
      </c>
      <c r="J31">
        <v>7.5</v>
      </c>
      <c r="K31">
        <v>0.86</v>
      </c>
    </row>
    <row r="32" spans="4:11" x14ac:dyDescent="0.25">
      <c r="D32">
        <v>1</v>
      </c>
      <c r="E32">
        <v>94</v>
      </c>
      <c r="F32">
        <v>62.1</v>
      </c>
      <c r="G32">
        <v>2.59</v>
      </c>
      <c r="H32">
        <v>45</v>
      </c>
      <c r="I32">
        <v>2</v>
      </c>
      <c r="J32">
        <v>8.8000000000000007</v>
      </c>
      <c r="K32">
        <v>0.75</v>
      </c>
    </row>
    <row r="33" spans="4:11" x14ac:dyDescent="0.25">
      <c r="D33">
        <v>1</v>
      </c>
      <c r="E33">
        <v>94</v>
      </c>
      <c r="F33">
        <v>70.251999999999995</v>
      </c>
      <c r="G33">
        <v>1.41</v>
      </c>
      <c r="H33">
        <v>40</v>
      </c>
      <c r="I33">
        <v>1</v>
      </c>
      <c r="J33">
        <v>8.1999999999999993</v>
      </c>
      <c r="K33">
        <v>0.81</v>
      </c>
    </row>
    <row r="34" spans="4:11" x14ac:dyDescent="0.25">
      <c r="D34">
        <v>1</v>
      </c>
      <c r="E34">
        <v>150</v>
      </c>
      <c r="F34">
        <v>2.0680000000000001</v>
      </c>
      <c r="G34">
        <v>1.33</v>
      </c>
      <c r="H34">
        <v>50</v>
      </c>
      <c r="I34">
        <v>0</v>
      </c>
      <c r="J34">
        <v>7.3</v>
      </c>
      <c r="K34">
        <v>0.85</v>
      </c>
    </row>
    <row r="35" spans="4:11" x14ac:dyDescent="0.25">
      <c r="D35">
        <v>1</v>
      </c>
      <c r="E35">
        <v>150</v>
      </c>
      <c r="F35">
        <v>85.5</v>
      </c>
      <c r="G35">
        <v>2.37</v>
      </c>
      <c r="H35">
        <v>60</v>
      </c>
      <c r="I35">
        <v>0</v>
      </c>
      <c r="J35">
        <v>7.6</v>
      </c>
      <c r="K35">
        <v>0.89</v>
      </c>
    </row>
    <row r="36" spans="4:11" x14ac:dyDescent="0.25">
      <c r="D36">
        <v>1</v>
      </c>
      <c r="E36">
        <v>258</v>
      </c>
      <c r="F36">
        <v>230.54400000000001</v>
      </c>
      <c r="G36">
        <v>2.19</v>
      </c>
      <c r="H36">
        <v>100</v>
      </c>
      <c r="I36">
        <v>0</v>
      </c>
      <c r="J36">
        <v>6.2</v>
      </c>
      <c r="K36">
        <v>0.83</v>
      </c>
    </row>
    <row r="37" spans="4:11" x14ac:dyDescent="0.25">
      <c r="D37">
        <v>1</v>
      </c>
      <c r="E37">
        <v>90</v>
      </c>
      <c r="F37">
        <v>151.697</v>
      </c>
      <c r="G37">
        <v>1.34</v>
      </c>
      <c r="H37">
        <v>35</v>
      </c>
      <c r="I37">
        <v>0</v>
      </c>
      <c r="J37">
        <v>7</v>
      </c>
      <c r="K37">
        <v>0.89</v>
      </c>
    </row>
    <row r="38" spans="4:11" x14ac:dyDescent="0.25">
      <c r="D38">
        <v>1</v>
      </c>
      <c r="E38">
        <v>100</v>
      </c>
      <c r="F38">
        <v>88.36</v>
      </c>
      <c r="G38">
        <v>2.41</v>
      </c>
      <c r="H38">
        <v>50</v>
      </c>
      <c r="I38">
        <v>0</v>
      </c>
      <c r="J38">
        <v>7.3</v>
      </c>
      <c r="K38">
        <v>0.87</v>
      </c>
    </row>
    <row r="39" spans="4:11" x14ac:dyDescent="0.25">
      <c r="D39">
        <v>1</v>
      </c>
      <c r="E39">
        <v>95</v>
      </c>
      <c r="F39">
        <v>78</v>
      </c>
      <c r="G39">
        <v>1.28</v>
      </c>
      <c r="H39">
        <v>40</v>
      </c>
      <c r="I39">
        <v>0</v>
      </c>
      <c r="J39">
        <v>6.7</v>
      </c>
      <c r="K39">
        <v>0.89</v>
      </c>
    </row>
    <row r="40" spans="4:11" x14ac:dyDescent="0.25">
      <c r="D40">
        <v>1</v>
      </c>
      <c r="E40">
        <v>93</v>
      </c>
      <c r="F40">
        <v>47.210999999999999</v>
      </c>
      <c r="G40">
        <v>2.58</v>
      </c>
      <c r="H40">
        <v>50</v>
      </c>
      <c r="I40">
        <v>4</v>
      </c>
      <c r="J40">
        <v>8.8000000000000007</v>
      </c>
      <c r="K40">
        <v>0.85</v>
      </c>
    </row>
    <row r="41" spans="4:11" x14ac:dyDescent="0.25">
      <c r="D41">
        <v>1</v>
      </c>
      <c r="E41">
        <v>130</v>
      </c>
      <c r="F41">
        <v>146.6</v>
      </c>
      <c r="G41">
        <v>2.2599999999999998</v>
      </c>
      <c r="H41">
        <v>55</v>
      </c>
      <c r="I41">
        <v>0</v>
      </c>
      <c r="J41">
        <v>7.7</v>
      </c>
      <c r="K41">
        <v>0.9</v>
      </c>
    </row>
    <row r="42" spans="4:11" x14ac:dyDescent="0.25">
      <c r="D42">
        <v>1</v>
      </c>
      <c r="E42">
        <v>200</v>
      </c>
      <c r="F42">
        <v>145.5</v>
      </c>
      <c r="G42">
        <v>2.2000000000000002</v>
      </c>
      <c r="H42">
        <v>110</v>
      </c>
      <c r="I42">
        <v>0</v>
      </c>
      <c r="J42">
        <v>7.7</v>
      </c>
      <c r="K42">
        <v>0.83</v>
      </c>
    </row>
    <row r="43" spans="4:11" x14ac:dyDescent="0.25">
      <c r="D43">
        <v>1</v>
      </c>
      <c r="E43">
        <v>200</v>
      </c>
      <c r="F43">
        <v>19.844000000000001</v>
      </c>
      <c r="G43">
        <v>2.2999999999999998</v>
      </c>
      <c r="H43">
        <v>100</v>
      </c>
      <c r="I43">
        <v>0</v>
      </c>
      <c r="J43">
        <v>6</v>
      </c>
      <c r="K43">
        <v>0.9</v>
      </c>
    </row>
    <row r="44" spans="4:11" x14ac:dyDescent="0.25">
      <c r="D44">
        <v>1</v>
      </c>
      <c r="E44">
        <v>120</v>
      </c>
      <c r="F44">
        <v>199.6</v>
      </c>
      <c r="G44">
        <v>1.9</v>
      </c>
      <c r="H44">
        <v>80</v>
      </c>
      <c r="I44">
        <v>0</v>
      </c>
      <c r="J44">
        <v>5.6</v>
      </c>
      <c r="K44">
        <v>0.56999999999999995</v>
      </c>
    </row>
    <row r="45" spans="4:11" x14ac:dyDescent="0.25">
      <c r="D45">
        <v>1</v>
      </c>
      <c r="E45">
        <v>160</v>
      </c>
      <c r="F45">
        <v>16.5</v>
      </c>
      <c r="G45">
        <v>2.4700000000000002</v>
      </c>
      <c r="H45">
        <v>100</v>
      </c>
      <c r="I45">
        <v>4</v>
      </c>
      <c r="J45">
        <v>8.8000000000000007</v>
      </c>
      <c r="K45">
        <v>0.88</v>
      </c>
    </row>
    <row r="46" spans="4:11" x14ac:dyDescent="0.25">
      <c r="D46">
        <v>1</v>
      </c>
      <c r="E46">
        <v>139</v>
      </c>
      <c r="F46">
        <v>114.84399999999999</v>
      </c>
      <c r="G46">
        <v>2.0099999999999998</v>
      </c>
      <c r="H46">
        <v>50</v>
      </c>
      <c r="I46">
        <v>0</v>
      </c>
      <c r="J46">
        <v>7.3</v>
      </c>
      <c r="K46">
        <v>0.72</v>
      </c>
    </row>
    <row r="47" spans="4:11" x14ac:dyDescent="0.25">
      <c r="D47">
        <v>1</v>
      </c>
      <c r="E47">
        <v>75</v>
      </c>
      <c r="F47">
        <v>50.228000000000002</v>
      </c>
      <c r="G47">
        <v>2.25</v>
      </c>
      <c r="H47">
        <v>20</v>
      </c>
      <c r="I47">
        <v>1</v>
      </c>
      <c r="J47">
        <v>6.9</v>
      </c>
      <c r="K47">
        <v>0.72</v>
      </c>
    </row>
    <row r="48" spans="4:11" x14ac:dyDescent="0.25">
      <c r="D48">
        <v>1</v>
      </c>
      <c r="E48">
        <v>160</v>
      </c>
      <c r="F48">
        <v>14.249000000000001</v>
      </c>
      <c r="G48">
        <v>1.33</v>
      </c>
      <c r="H48">
        <v>80</v>
      </c>
      <c r="I48">
        <v>0</v>
      </c>
      <c r="J48">
        <v>6.1</v>
      </c>
      <c r="K48">
        <v>0.71</v>
      </c>
    </row>
    <row r="49" spans="4:11" x14ac:dyDescent="0.25">
      <c r="D49">
        <v>1</v>
      </c>
      <c r="E49">
        <v>130</v>
      </c>
      <c r="F49">
        <v>113.51</v>
      </c>
      <c r="G49">
        <v>2.2200000000000002</v>
      </c>
      <c r="H49">
        <v>50</v>
      </c>
      <c r="I49">
        <v>0</v>
      </c>
      <c r="J49">
        <v>7.8</v>
      </c>
      <c r="K49">
        <v>0.85</v>
      </c>
    </row>
    <row r="50" spans="4:11" x14ac:dyDescent="0.25">
      <c r="D50">
        <v>1</v>
      </c>
      <c r="E50">
        <v>10.5</v>
      </c>
      <c r="F50">
        <v>11.835000000000001</v>
      </c>
      <c r="G50">
        <v>2</v>
      </c>
      <c r="H50">
        <v>3.5</v>
      </c>
      <c r="I50">
        <v>0</v>
      </c>
      <c r="J50">
        <v>7.9</v>
      </c>
      <c r="K50">
        <v>0.71</v>
      </c>
    </row>
    <row r="51" spans="4:11" x14ac:dyDescent="0.25">
      <c r="D51">
        <v>1</v>
      </c>
      <c r="E51">
        <v>200</v>
      </c>
      <c r="F51">
        <v>166.2</v>
      </c>
      <c r="G51">
        <v>2.38</v>
      </c>
      <c r="H51">
        <v>80</v>
      </c>
      <c r="I51">
        <v>0</v>
      </c>
      <c r="J51">
        <v>5.8</v>
      </c>
      <c r="K51">
        <v>0.87</v>
      </c>
    </row>
    <row r="52" spans="4:11" x14ac:dyDescent="0.25">
      <c r="D52">
        <v>1</v>
      </c>
      <c r="E52">
        <v>160</v>
      </c>
      <c r="F52">
        <v>197</v>
      </c>
      <c r="G52">
        <v>2.1</v>
      </c>
      <c r="H52">
        <v>110</v>
      </c>
      <c r="I52">
        <v>0</v>
      </c>
      <c r="J52">
        <v>7.2</v>
      </c>
      <c r="K52">
        <v>0.87</v>
      </c>
    </row>
    <row r="53" spans="4:11" x14ac:dyDescent="0.25">
      <c r="D53">
        <v>1</v>
      </c>
      <c r="E53">
        <v>185</v>
      </c>
      <c r="F53">
        <v>146.97200000000001</v>
      </c>
      <c r="G53">
        <v>2.0299999999999998</v>
      </c>
      <c r="H53">
        <v>70</v>
      </c>
      <c r="I53">
        <v>0</v>
      </c>
      <c r="J53">
        <v>6.2</v>
      </c>
      <c r="K53">
        <v>0.77</v>
      </c>
    </row>
    <row r="54" spans="4:11" x14ac:dyDescent="0.25">
      <c r="D54">
        <v>1</v>
      </c>
      <c r="E54">
        <v>200</v>
      </c>
      <c r="F54">
        <v>43.756</v>
      </c>
      <c r="G54">
        <v>2.0699999999999998</v>
      </c>
      <c r="H54">
        <v>40</v>
      </c>
      <c r="I54">
        <v>1</v>
      </c>
      <c r="J54">
        <v>7.4</v>
      </c>
      <c r="K54">
        <v>0.84</v>
      </c>
    </row>
    <row r="55" spans="4:11" x14ac:dyDescent="0.25">
      <c r="D55">
        <v>1</v>
      </c>
      <c r="E55">
        <v>11</v>
      </c>
      <c r="F55">
        <v>6.8070000000000004</v>
      </c>
      <c r="G55">
        <v>2.0099999999999998</v>
      </c>
      <c r="H55">
        <v>50</v>
      </c>
      <c r="I55">
        <v>7</v>
      </c>
      <c r="J55">
        <v>8.6999999999999993</v>
      </c>
      <c r="K55">
        <v>0.89</v>
      </c>
    </row>
    <row r="56" spans="4:11" x14ac:dyDescent="0.25">
      <c r="D56">
        <v>1</v>
      </c>
      <c r="E56">
        <v>170</v>
      </c>
      <c r="F56">
        <v>66.400000000000006</v>
      </c>
      <c r="G56">
        <v>2.0099999999999998</v>
      </c>
      <c r="H56">
        <v>120</v>
      </c>
      <c r="I56">
        <v>0</v>
      </c>
      <c r="J56">
        <v>8.1</v>
      </c>
      <c r="K56">
        <v>0.95</v>
      </c>
    </row>
    <row r="57" spans="4:11" x14ac:dyDescent="0.25">
      <c r="D57">
        <v>1</v>
      </c>
      <c r="E57">
        <v>180</v>
      </c>
      <c r="F57">
        <v>106.1</v>
      </c>
      <c r="G57">
        <v>1.62</v>
      </c>
      <c r="H57">
        <v>100</v>
      </c>
      <c r="I57">
        <v>0</v>
      </c>
      <c r="J57">
        <v>7.1</v>
      </c>
      <c r="K57">
        <v>0.92</v>
      </c>
    </row>
    <row r="58" spans="4:11" x14ac:dyDescent="0.25">
      <c r="D58">
        <v>1</v>
      </c>
      <c r="E58">
        <v>125</v>
      </c>
      <c r="F58">
        <v>155.1</v>
      </c>
      <c r="G58">
        <v>2.29</v>
      </c>
      <c r="H58">
        <v>100</v>
      </c>
      <c r="I58">
        <v>0</v>
      </c>
      <c r="J58">
        <v>6.5</v>
      </c>
      <c r="K58">
        <v>0.78</v>
      </c>
    </row>
    <row r="59" spans="4:11" x14ac:dyDescent="0.25">
      <c r="D59">
        <v>1</v>
      </c>
      <c r="E59">
        <v>165</v>
      </c>
      <c r="F59">
        <v>26</v>
      </c>
      <c r="G59">
        <v>1.3</v>
      </c>
      <c r="H59">
        <v>75</v>
      </c>
      <c r="I59">
        <v>0</v>
      </c>
      <c r="J59">
        <v>6.4</v>
      </c>
      <c r="K59">
        <v>0.75</v>
      </c>
    </row>
    <row r="60" spans="4:11" x14ac:dyDescent="0.25">
      <c r="D60">
        <v>1</v>
      </c>
      <c r="E60">
        <v>230</v>
      </c>
      <c r="F60">
        <v>50.2</v>
      </c>
      <c r="G60">
        <v>2.11</v>
      </c>
      <c r="H60">
        <v>58</v>
      </c>
      <c r="I60">
        <v>0</v>
      </c>
      <c r="J60">
        <v>7.1</v>
      </c>
      <c r="K60">
        <v>0.78</v>
      </c>
    </row>
    <row r="61" spans="4:11" x14ac:dyDescent="0.25">
      <c r="D61">
        <v>1</v>
      </c>
      <c r="E61">
        <v>125</v>
      </c>
      <c r="F61">
        <v>152</v>
      </c>
      <c r="G61">
        <v>2.0299999999999998</v>
      </c>
      <c r="H61">
        <v>56</v>
      </c>
      <c r="I61">
        <v>0</v>
      </c>
      <c r="J61">
        <v>6.9</v>
      </c>
      <c r="K61">
        <v>0.92</v>
      </c>
    </row>
    <row r="62" spans="4:11" x14ac:dyDescent="0.25">
      <c r="D62">
        <v>1</v>
      </c>
      <c r="E62">
        <v>200</v>
      </c>
      <c r="F62">
        <v>171.1</v>
      </c>
      <c r="G62">
        <v>2.11</v>
      </c>
      <c r="H62">
        <v>150</v>
      </c>
      <c r="I62">
        <v>0</v>
      </c>
      <c r="J62">
        <v>8.1</v>
      </c>
      <c r="K62">
        <v>0.95</v>
      </c>
    </row>
    <row r="63" spans="4:11" x14ac:dyDescent="0.25">
      <c r="D63">
        <v>1</v>
      </c>
      <c r="E63">
        <v>145</v>
      </c>
      <c r="F63">
        <v>75.5</v>
      </c>
      <c r="G63">
        <v>1.55</v>
      </c>
      <c r="H63">
        <v>100</v>
      </c>
      <c r="I63">
        <v>0</v>
      </c>
      <c r="J63">
        <v>7</v>
      </c>
      <c r="K63">
        <v>0.87</v>
      </c>
    </row>
    <row r="65" spans="2:63" x14ac:dyDescent="0.25">
      <c r="B65" t="s">
        <v>76</v>
      </c>
    </row>
    <row r="66" spans="2:63" x14ac:dyDescent="0.25">
      <c r="D66">
        <f t="array" ref="D66:BK73">TRANSPOSE(D4:K63)</f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2:63" x14ac:dyDescent="0.25">
      <c r="D67">
        <v>237</v>
      </c>
      <c r="E67">
        <v>200</v>
      </c>
      <c r="F67">
        <v>220</v>
      </c>
      <c r="G67">
        <v>125</v>
      </c>
      <c r="H67">
        <v>150</v>
      </c>
      <c r="I67">
        <v>200</v>
      </c>
      <c r="J67">
        <v>195</v>
      </c>
      <c r="K67">
        <v>94</v>
      </c>
      <c r="L67">
        <v>200</v>
      </c>
      <c r="M67">
        <v>210</v>
      </c>
      <c r="N67">
        <v>250</v>
      </c>
      <c r="O67">
        <v>225</v>
      </c>
      <c r="P67">
        <v>200</v>
      </c>
      <c r="Q67">
        <v>250</v>
      </c>
      <c r="R67">
        <v>63</v>
      </c>
      <c r="S67">
        <v>115</v>
      </c>
      <c r="T67">
        <v>200</v>
      </c>
      <c r="U67">
        <v>180</v>
      </c>
      <c r="V67">
        <v>185</v>
      </c>
      <c r="W67">
        <v>45</v>
      </c>
      <c r="X67">
        <v>125</v>
      </c>
      <c r="Y67">
        <v>76</v>
      </c>
      <c r="Z67">
        <v>300</v>
      </c>
      <c r="AA67">
        <v>225</v>
      </c>
      <c r="AB67">
        <v>190</v>
      </c>
      <c r="AC67">
        <v>250</v>
      </c>
      <c r="AD67">
        <v>150</v>
      </c>
      <c r="AE67">
        <v>250</v>
      </c>
      <c r="AF67">
        <v>94</v>
      </c>
      <c r="AG67">
        <v>94</v>
      </c>
      <c r="AH67">
        <v>150</v>
      </c>
      <c r="AI67">
        <v>150</v>
      </c>
      <c r="AJ67">
        <v>258</v>
      </c>
      <c r="AK67">
        <v>90</v>
      </c>
      <c r="AL67">
        <v>100</v>
      </c>
      <c r="AM67">
        <v>95</v>
      </c>
      <c r="AN67">
        <v>93</v>
      </c>
      <c r="AO67">
        <v>130</v>
      </c>
      <c r="AP67">
        <v>200</v>
      </c>
      <c r="AQ67">
        <v>200</v>
      </c>
      <c r="AR67">
        <v>120</v>
      </c>
      <c r="AS67">
        <v>160</v>
      </c>
      <c r="AT67">
        <v>139</v>
      </c>
      <c r="AU67">
        <v>75</v>
      </c>
      <c r="AV67">
        <v>160</v>
      </c>
      <c r="AW67">
        <v>130</v>
      </c>
      <c r="AX67">
        <v>10.5</v>
      </c>
      <c r="AY67">
        <v>200</v>
      </c>
      <c r="AZ67">
        <v>160</v>
      </c>
      <c r="BA67">
        <v>185</v>
      </c>
      <c r="BB67">
        <v>200</v>
      </c>
      <c r="BC67">
        <v>11</v>
      </c>
      <c r="BD67">
        <v>170</v>
      </c>
      <c r="BE67">
        <v>180</v>
      </c>
      <c r="BF67">
        <v>125</v>
      </c>
      <c r="BG67">
        <v>165</v>
      </c>
      <c r="BH67">
        <v>230</v>
      </c>
      <c r="BI67">
        <v>125</v>
      </c>
      <c r="BJ67">
        <v>200</v>
      </c>
      <c r="BK67">
        <v>145</v>
      </c>
    </row>
    <row r="68" spans="2:63" x14ac:dyDescent="0.25">
      <c r="D68">
        <v>164.5</v>
      </c>
      <c r="E68">
        <v>35.200000000000003</v>
      </c>
      <c r="F68">
        <v>185.1</v>
      </c>
      <c r="G68">
        <v>312</v>
      </c>
      <c r="H68">
        <v>16.7</v>
      </c>
      <c r="I68">
        <v>198.4</v>
      </c>
      <c r="J68">
        <v>219.8</v>
      </c>
      <c r="K68">
        <v>496.78</v>
      </c>
      <c r="L68">
        <v>83</v>
      </c>
      <c r="M68">
        <v>201.3</v>
      </c>
      <c r="N68">
        <v>88</v>
      </c>
      <c r="O68">
        <v>46.64</v>
      </c>
      <c r="P68">
        <v>44.8</v>
      </c>
      <c r="Q68">
        <v>260.39999999999998</v>
      </c>
      <c r="R68">
        <v>605.1</v>
      </c>
      <c r="S68">
        <v>20.5</v>
      </c>
      <c r="T68">
        <v>100.5</v>
      </c>
      <c r="U68">
        <v>138</v>
      </c>
      <c r="V68">
        <v>41.3</v>
      </c>
      <c r="W68">
        <v>30.4</v>
      </c>
      <c r="X68">
        <v>15.7</v>
      </c>
      <c r="Y68">
        <v>50</v>
      </c>
      <c r="Z68">
        <v>216</v>
      </c>
      <c r="AA68">
        <v>135.4</v>
      </c>
      <c r="AB68">
        <v>312</v>
      </c>
      <c r="AC68">
        <v>117.6</v>
      </c>
      <c r="AD68">
        <v>193</v>
      </c>
      <c r="AE68">
        <v>236</v>
      </c>
      <c r="AF68">
        <v>62.1</v>
      </c>
      <c r="AG68">
        <v>70.251999999999995</v>
      </c>
      <c r="AH68">
        <v>2.0680000000000001</v>
      </c>
      <c r="AI68">
        <v>85.5</v>
      </c>
      <c r="AJ68">
        <v>230.54400000000001</v>
      </c>
      <c r="AK68">
        <v>151.697</v>
      </c>
      <c r="AL68">
        <v>88.36</v>
      </c>
      <c r="AM68">
        <v>78</v>
      </c>
      <c r="AN68">
        <v>47.210999999999999</v>
      </c>
      <c r="AO68">
        <v>146.6</v>
      </c>
      <c r="AP68">
        <v>145.5</v>
      </c>
      <c r="AQ68">
        <v>19.844000000000001</v>
      </c>
      <c r="AR68">
        <v>199.6</v>
      </c>
      <c r="AS68">
        <v>16.5</v>
      </c>
      <c r="AT68">
        <v>114.84399999999999</v>
      </c>
      <c r="AU68">
        <v>50.228000000000002</v>
      </c>
      <c r="AV68">
        <v>14.249000000000001</v>
      </c>
      <c r="AW68">
        <v>113.51</v>
      </c>
      <c r="AX68">
        <v>11.835000000000001</v>
      </c>
      <c r="AY68">
        <v>166.2</v>
      </c>
      <c r="AZ68">
        <v>197</v>
      </c>
      <c r="BA68">
        <v>146.97200000000001</v>
      </c>
      <c r="BB68">
        <v>43.756</v>
      </c>
      <c r="BC68">
        <v>6.8070000000000004</v>
      </c>
      <c r="BD68">
        <v>66.400000000000006</v>
      </c>
      <c r="BE68">
        <v>106.1</v>
      </c>
      <c r="BF68">
        <v>155.1</v>
      </c>
      <c r="BG68">
        <v>26</v>
      </c>
      <c r="BH68">
        <v>50.2</v>
      </c>
      <c r="BI68">
        <v>152</v>
      </c>
      <c r="BJ68">
        <v>171.1</v>
      </c>
      <c r="BK68">
        <v>75.5</v>
      </c>
    </row>
    <row r="69" spans="2:63" x14ac:dyDescent="0.25">
      <c r="D69">
        <v>2.7</v>
      </c>
      <c r="E69">
        <v>3.23</v>
      </c>
      <c r="F69">
        <v>2.37</v>
      </c>
      <c r="G69">
        <v>2.17</v>
      </c>
      <c r="H69">
        <v>1.7</v>
      </c>
      <c r="I69">
        <v>2.1800000000000002</v>
      </c>
      <c r="J69">
        <v>2.57</v>
      </c>
      <c r="K69">
        <v>3.21</v>
      </c>
      <c r="L69">
        <v>2.23</v>
      </c>
      <c r="M69">
        <v>2.4500000000000002</v>
      </c>
      <c r="N69">
        <v>2.4500000000000002</v>
      </c>
      <c r="O69">
        <v>2.31</v>
      </c>
      <c r="P69">
        <v>1.3</v>
      </c>
      <c r="Q69">
        <v>2.16</v>
      </c>
      <c r="R69">
        <v>2.0699999999999998</v>
      </c>
      <c r="S69">
        <v>2.16</v>
      </c>
      <c r="T69">
        <v>1.48</v>
      </c>
      <c r="U69">
        <v>2.4900000000000002</v>
      </c>
      <c r="V69">
        <v>2.3199999999999998</v>
      </c>
      <c r="W69">
        <v>1.29</v>
      </c>
      <c r="X69">
        <v>2.3199999999999998</v>
      </c>
      <c r="Y69">
        <v>1.38</v>
      </c>
      <c r="Z69">
        <v>2.4900000000000002</v>
      </c>
      <c r="AA69">
        <v>2.41</v>
      </c>
      <c r="AB69">
        <v>2.1</v>
      </c>
      <c r="AC69">
        <v>2.1</v>
      </c>
      <c r="AD69">
        <v>2.1800000000000002</v>
      </c>
      <c r="AE69">
        <v>2.33</v>
      </c>
      <c r="AF69">
        <v>2.59</v>
      </c>
      <c r="AG69">
        <v>1.41</v>
      </c>
      <c r="AH69">
        <v>1.33</v>
      </c>
      <c r="AI69">
        <v>2.37</v>
      </c>
      <c r="AJ69">
        <v>2.19</v>
      </c>
      <c r="AK69">
        <v>1.34</v>
      </c>
      <c r="AL69">
        <v>2.41</v>
      </c>
      <c r="AM69">
        <v>1.28</v>
      </c>
      <c r="AN69">
        <v>2.58</v>
      </c>
      <c r="AO69">
        <v>2.2599999999999998</v>
      </c>
      <c r="AP69">
        <v>2.2000000000000002</v>
      </c>
      <c r="AQ69">
        <v>2.2999999999999998</v>
      </c>
      <c r="AR69">
        <v>1.9</v>
      </c>
      <c r="AS69">
        <v>2.4700000000000002</v>
      </c>
      <c r="AT69">
        <v>2.0099999999999998</v>
      </c>
      <c r="AU69">
        <v>2.25</v>
      </c>
      <c r="AV69">
        <v>1.33</v>
      </c>
      <c r="AW69">
        <v>2.2200000000000002</v>
      </c>
      <c r="AX69">
        <v>2</v>
      </c>
      <c r="AY69">
        <v>2.38</v>
      </c>
      <c r="AZ69">
        <v>2.1</v>
      </c>
      <c r="BA69">
        <v>2.0299999999999998</v>
      </c>
      <c r="BB69">
        <v>2.0699999999999998</v>
      </c>
      <c r="BC69">
        <v>2.0099999999999998</v>
      </c>
      <c r="BD69">
        <v>2.0099999999999998</v>
      </c>
      <c r="BE69">
        <v>1.62</v>
      </c>
      <c r="BF69">
        <v>2.29</v>
      </c>
      <c r="BG69">
        <v>1.3</v>
      </c>
      <c r="BH69">
        <v>2.11</v>
      </c>
      <c r="BI69">
        <v>2.0299999999999998</v>
      </c>
      <c r="BJ69">
        <v>2.11</v>
      </c>
      <c r="BK69">
        <v>1.55</v>
      </c>
    </row>
    <row r="70" spans="2:63" x14ac:dyDescent="0.25">
      <c r="D70">
        <v>150</v>
      </c>
      <c r="E70">
        <v>40</v>
      </c>
      <c r="F70">
        <v>155</v>
      </c>
      <c r="G70">
        <v>40</v>
      </c>
      <c r="H70">
        <v>60</v>
      </c>
      <c r="I70">
        <v>120</v>
      </c>
      <c r="J70">
        <v>75</v>
      </c>
      <c r="K70">
        <v>50</v>
      </c>
      <c r="L70">
        <v>50</v>
      </c>
      <c r="M70">
        <v>100</v>
      </c>
      <c r="N70">
        <v>175</v>
      </c>
      <c r="O70">
        <v>75</v>
      </c>
      <c r="P70">
        <v>75</v>
      </c>
      <c r="Q70">
        <v>100</v>
      </c>
      <c r="R70">
        <v>25</v>
      </c>
      <c r="S70">
        <v>15</v>
      </c>
      <c r="T70">
        <v>80</v>
      </c>
      <c r="U70">
        <v>120</v>
      </c>
      <c r="V70">
        <v>100</v>
      </c>
      <c r="W70">
        <v>15</v>
      </c>
      <c r="X70">
        <v>40</v>
      </c>
      <c r="Y70">
        <v>50</v>
      </c>
      <c r="Z70">
        <v>80</v>
      </c>
      <c r="AA70">
        <v>55</v>
      </c>
      <c r="AB70">
        <v>50</v>
      </c>
      <c r="AC70">
        <v>150</v>
      </c>
      <c r="AD70">
        <v>75</v>
      </c>
      <c r="AE70">
        <v>125</v>
      </c>
      <c r="AF70">
        <v>45</v>
      </c>
      <c r="AG70">
        <v>40</v>
      </c>
      <c r="AH70">
        <v>50</v>
      </c>
      <c r="AI70">
        <v>60</v>
      </c>
      <c r="AJ70">
        <v>100</v>
      </c>
      <c r="AK70">
        <v>35</v>
      </c>
      <c r="AL70">
        <v>50</v>
      </c>
      <c r="AM70">
        <v>40</v>
      </c>
      <c r="AN70">
        <v>50</v>
      </c>
      <c r="AO70">
        <v>55</v>
      </c>
      <c r="AP70">
        <v>110</v>
      </c>
      <c r="AQ70">
        <v>100</v>
      </c>
      <c r="AR70">
        <v>80</v>
      </c>
      <c r="AS70">
        <v>100</v>
      </c>
      <c r="AT70">
        <v>50</v>
      </c>
      <c r="AU70">
        <v>20</v>
      </c>
      <c r="AV70">
        <v>80</v>
      </c>
      <c r="AW70">
        <v>50</v>
      </c>
      <c r="AX70">
        <v>3.5</v>
      </c>
      <c r="AY70">
        <v>80</v>
      </c>
      <c r="AZ70">
        <v>110</v>
      </c>
      <c r="BA70">
        <v>70</v>
      </c>
      <c r="BB70">
        <v>40</v>
      </c>
      <c r="BC70">
        <v>50</v>
      </c>
      <c r="BD70">
        <v>120</v>
      </c>
      <c r="BE70">
        <v>100</v>
      </c>
      <c r="BF70">
        <v>100</v>
      </c>
      <c r="BG70">
        <v>75</v>
      </c>
      <c r="BH70">
        <v>58</v>
      </c>
      <c r="BI70">
        <v>56</v>
      </c>
      <c r="BJ70">
        <v>150</v>
      </c>
      <c r="BK70">
        <v>100</v>
      </c>
    </row>
    <row r="71" spans="2:63" x14ac:dyDescent="0.25">
      <c r="D71">
        <v>3</v>
      </c>
      <c r="E71">
        <v>11</v>
      </c>
      <c r="F71">
        <v>0</v>
      </c>
      <c r="G71">
        <v>0</v>
      </c>
      <c r="H71">
        <v>2</v>
      </c>
      <c r="I71">
        <v>0</v>
      </c>
      <c r="J71">
        <v>0</v>
      </c>
      <c r="K71">
        <v>11</v>
      </c>
      <c r="L71">
        <v>2</v>
      </c>
      <c r="M71">
        <v>0</v>
      </c>
      <c r="N71">
        <v>0</v>
      </c>
      <c r="O71">
        <v>1</v>
      </c>
      <c r="P71">
        <v>2</v>
      </c>
      <c r="Q71">
        <v>0</v>
      </c>
      <c r="R71">
        <v>3</v>
      </c>
      <c r="S71">
        <v>0</v>
      </c>
      <c r="T71">
        <v>2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2:63" x14ac:dyDescent="0.25">
      <c r="D72">
        <v>7.9</v>
      </c>
      <c r="E72">
        <v>7.7</v>
      </c>
      <c r="F72">
        <v>8.1999999999999993</v>
      </c>
      <c r="G72">
        <v>8.1</v>
      </c>
      <c r="H72">
        <v>7.7</v>
      </c>
      <c r="I72">
        <v>7.3</v>
      </c>
      <c r="J72">
        <v>6.3</v>
      </c>
      <c r="K72">
        <v>8.9</v>
      </c>
      <c r="L72">
        <v>7.8</v>
      </c>
      <c r="M72">
        <v>5.9</v>
      </c>
      <c r="N72">
        <v>8.5</v>
      </c>
      <c r="O72">
        <v>7.3</v>
      </c>
      <c r="P72">
        <v>8.4</v>
      </c>
      <c r="Q72">
        <v>6.7</v>
      </c>
      <c r="R72">
        <v>8</v>
      </c>
      <c r="S72">
        <v>6.6</v>
      </c>
      <c r="T72">
        <v>6.5</v>
      </c>
      <c r="U72">
        <v>8</v>
      </c>
      <c r="V72">
        <v>9</v>
      </c>
      <c r="W72">
        <v>8.5</v>
      </c>
      <c r="X72">
        <v>7.5</v>
      </c>
      <c r="Y72">
        <v>7.5</v>
      </c>
      <c r="Z72">
        <v>7.1</v>
      </c>
      <c r="AA72">
        <v>8</v>
      </c>
      <c r="AB72">
        <v>7.7</v>
      </c>
      <c r="AC72">
        <v>7.6</v>
      </c>
      <c r="AD72">
        <v>7.4</v>
      </c>
      <c r="AE72">
        <v>7.5</v>
      </c>
      <c r="AF72">
        <v>8.8000000000000007</v>
      </c>
      <c r="AG72">
        <v>8.1999999999999993</v>
      </c>
      <c r="AH72">
        <v>7.3</v>
      </c>
      <c r="AI72">
        <v>7.6</v>
      </c>
      <c r="AJ72">
        <v>6.2</v>
      </c>
      <c r="AK72">
        <v>7</v>
      </c>
      <c r="AL72">
        <v>7.3</v>
      </c>
      <c r="AM72">
        <v>6.7</v>
      </c>
      <c r="AN72">
        <v>8.8000000000000007</v>
      </c>
      <c r="AO72">
        <v>7.7</v>
      </c>
      <c r="AP72">
        <v>7.7</v>
      </c>
      <c r="AQ72">
        <v>6</v>
      </c>
      <c r="AR72">
        <v>5.6</v>
      </c>
      <c r="AS72">
        <v>8.8000000000000007</v>
      </c>
      <c r="AT72">
        <v>7.3</v>
      </c>
      <c r="AU72">
        <v>6.9</v>
      </c>
      <c r="AV72">
        <v>6.1</v>
      </c>
      <c r="AW72">
        <v>7.8</v>
      </c>
      <c r="AX72">
        <v>7.9</v>
      </c>
      <c r="AY72">
        <v>5.8</v>
      </c>
      <c r="AZ72">
        <v>7.2</v>
      </c>
      <c r="BA72">
        <v>6.2</v>
      </c>
      <c r="BB72">
        <v>7.4</v>
      </c>
      <c r="BC72">
        <v>8.6999999999999993</v>
      </c>
      <c r="BD72">
        <v>8.1</v>
      </c>
      <c r="BE72">
        <v>7.1</v>
      </c>
      <c r="BF72">
        <v>6.5</v>
      </c>
      <c r="BG72">
        <v>6.4</v>
      </c>
      <c r="BH72">
        <v>7.1</v>
      </c>
      <c r="BI72">
        <v>6.9</v>
      </c>
      <c r="BJ72">
        <v>8.1</v>
      </c>
      <c r="BK72">
        <v>7</v>
      </c>
    </row>
    <row r="73" spans="2:63" x14ac:dyDescent="0.25">
      <c r="D73">
        <v>0.85</v>
      </c>
      <c r="E73">
        <v>0.79</v>
      </c>
      <c r="F73">
        <v>0.93</v>
      </c>
      <c r="G73">
        <v>0.82</v>
      </c>
      <c r="H73">
        <v>0.88</v>
      </c>
      <c r="I73">
        <v>0.93</v>
      </c>
      <c r="J73">
        <v>0.83</v>
      </c>
      <c r="K73">
        <v>0.76</v>
      </c>
      <c r="L73">
        <v>0.9</v>
      </c>
      <c r="M73">
        <v>0.84</v>
      </c>
      <c r="N73">
        <v>0.93</v>
      </c>
      <c r="O73">
        <v>0.85</v>
      </c>
      <c r="P73">
        <v>0.68</v>
      </c>
      <c r="Q73">
        <v>0.9</v>
      </c>
      <c r="R73">
        <v>0.75</v>
      </c>
      <c r="S73">
        <v>0.71</v>
      </c>
      <c r="T73">
        <v>0.84</v>
      </c>
      <c r="U73">
        <v>0.94</v>
      </c>
      <c r="V73">
        <v>0.92</v>
      </c>
      <c r="W73">
        <v>0.68</v>
      </c>
      <c r="X73">
        <v>0.66</v>
      </c>
      <c r="Y73">
        <v>0.88</v>
      </c>
      <c r="Z73">
        <v>0.67</v>
      </c>
      <c r="AA73">
        <v>0.94</v>
      </c>
      <c r="AB73">
        <v>0.82</v>
      </c>
      <c r="AC73">
        <v>0.95</v>
      </c>
      <c r="AD73">
        <v>0.79</v>
      </c>
      <c r="AE73">
        <v>0.86</v>
      </c>
      <c r="AF73">
        <v>0.75</v>
      </c>
      <c r="AG73">
        <v>0.81</v>
      </c>
      <c r="AH73">
        <v>0.85</v>
      </c>
      <c r="AI73">
        <v>0.89</v>
      </c>
      <c r="AJ73">
        <v>0.83</v>
      </c>
      <c r="AK73">
        <v>0.89</v>
      </c>
      <c r="AL73">
        <v>0.87</v>
      </c>
      <c r="AM73">
        <v>0.89</v>
      </c>
      <c r="AN73">
        <v>0.85</v>
      </c>
      <c r="AO73">
        <v>0.9</v>
      </c>
      <c r="AP73">
        <v>0.83</v>
      </c>
      <c r="AQ73">
        <v>0.9</v>
      </c>
      <c r="AR73">
        <v>0.56999999999999995</v>
      </c>
      <c r="AS73">
        <v>0.88</v>
      </c>
      <c r="AT73">
        <v>0.72</v>
      </c>
      <c r="AU73">
        <v>0.72</v>
      </c>
      <c r="AV73">
        <v>0.71</v>
      </c>
      <c r="AW73">
        <v>0.85</v>
      </c>
      <c r="AX73">
        <v>0.71</v>
      </c>
      <c r="AY73">
        <v>0.87</v>
      </c>
      <c r="AZ73">
        <v>0.87</v>
      </c>
      <c r="BA73">
        <v>0.77</v>
      </c>
      <c r="BB73">
        <v>0.84</v>
      </c>
      <c r="BC73">
        <v>0.89</v>
      </c>
      <c r="BD73">
        <v>0.95</v>
      </c>
      <c r="BE73">
        <v>0.92</v>
      </c>
      <c r="BF73">
        <v>0.78</v>
      </c>
      <c r="BG73">
        <v>0.75</v>
      </c>
      <c r="BH73">
        <v>0.78</v>
      </c>
      <c r="BI73">
        <v>0.92</v>
      </c>
      <c r="BJ73">
        <v>0.95</v>
      </c>
      <c r="BK73">
        <v>0.87</v>
      </c>
    </row>
    <row r="75" spans="2:63" x14ac:dyDescent="0.25">
      <c r="B75" t="s">
        <v>77</v>
      </c>
      <c r="D75">
        <f t="array" ref="D75:K82">MMULT(D66:BK73,D4:K63)</f>
        <v>60</v>
      </c>
      <c r="E75">
        <v>9654.5</v>
      </c>
      <c r="F75">
        <v>7575.6970000000028</v>
      </c>
      <c r="G75">
        <v>126.20000000000002</v>
      </c>
      <c r="H75">
        <v>4472.5</v>
      </c>
      <c r="I75">
        <v>59</v>
      </c>
      <c r="J75">
        <v>445.8</v>
      </c>
      <c r="K75">
        <v>49.880000000000017</v>
      </c>
    </row>
    <row r="76" spans="2:63" x14ac:dyDescent="0.25">
      <c r="D76">
        <v>9654.5</v>
      </c>
      <c r="E76">
        <v>1783862.25</v>
      </c>
      <c r="F76">
        <v>1260512.1335</v>
      </c>
      <c r="G76">
        <v>20743.289999999997</v>
      </c>
      <c r="H76">
        <v>813991.75</v>
      </c>
      <c r="I76">
        <v>7875</v>
      </c>
      <c r="J76">
        <v>71028.75</v>
      </c>
      <c r="K76">
        <v>8117.2250000000004</v>
      </c>
    </row>
    <row r="77" spans="2:63" x14ac:dyDescent="0.25">
      <c r="D77">
        <v>7575.6970000000028</v>
      </c>
      <c r="E77">
        <v>1260512.1335</v>
      </c>
      <c r="F77">
        <v>1703476.7055449998</v>
      </c>
      <c r="G77">
        <v>16845.200440000001</v>
      </c>
      <c r="H77">
        <v>590052.0575</v>
      </c>
      <c r="I77">
        <v>9370.7489999999998</v>
      </c>
      <c r="J77">
        <v>56216.136899999983</v>
      </c>
      <c r="K77">
        <v>6282.636410000001</v>
      </c>
    </row>
    <row r="78" spans="2:63" x14ac:dyDescent="0.25">
      <c r="D78">
        <v>126.20000000000002</v>
      </c>
      <c r="E78">
        <v>20743.289999999997</v>
      </c>
      <c r="F78">
        <v>16845.200440000001</v>
      </c>
      <c r="G78">
        <v>277.02499999999986</v>
      </c>
      <c r="H78">
        <v>9595.7099999999991</v>
      </c>
      <c r="I78">
        <v>150.69999999999996</v>
      </c>
      <c r="J78">
        <v>942.63499999999965</v>
      </c>
      <c r="K78">
        <v>105.14969999999994</v>
      </c>
    </row>
    <row r="79" spans="2:63" x14ac:dyDescent="0.25">
      <c r="D79">
        <v>4472.5</v>
      </c>
      <c r="E79">
        <v>813991.75</v>
      </c>
      <c r="F79">
        <v>590052.0575</v>
      </c>
      <c r="G79">
        <v>9595.7099999999991</v>
      </c>
      <c r="H79">
        <v>419287.25</v>
      </c>
      <c r="I79">
        <v>3460</v>
      </c>
      <c r="J79">
        <v>33201.850000000006</v>
      </c>
      <c r="K79">
        <v>3812.9450000000002</v>
      </c>
    </row>
    <row r="80" spans="2:63" x14ac:dyDescent="0.25">
      <c r="D80">
        <v>59</v>
      </c>
      <c r="E80">
        <v>7875</v>
      </c>
      <c r="F80">
        <v>9370.7489999999998</v>
      </c>
      <c r="G80">
        <v>150.69999999999996</v>
      </c>
      <c r="H80">
        <v>3460</v>
      </c>
      <c r="I80">
        <v>369</v>
      </c>
      <c r="J80">
        <v>487.79999999999995</v>
      </c>
      <c r="K80">
        <v>48.160000000000011</v>
      </c>
    </row>
    <row r="81" spans="2:63" x14ac:dyDescent="0.25">
      <c r="D81">
        <v>445.8</v>
      </c>
      <c r="E81">
        <v>71028.75</v>
      </c>
      <c r="F81">
        <v>56216.136899999983</v>
      </c>
      <c r="G81">
        <v>942.63499999999965</v>
      </c>
      <c r="H81">
        <v>33201.850000000006</v>
      </c>
      <c r="I81">
        <v>487.79999999999995</v>
      </c>
      <c r="J81">
        <v>3354.4600000000009</v>
      </c>
      <c r="K81">
        <v>371.47799999999995</v>
      </c>
    </row>
    <row r="82" spans="2:63" x14ac:dyDescent="0.25">
      <c r="D82">
        <v>49.880000000000017</v>
      </c>
      <c r="E82">
        <v>8117.2250000000004</v>
      </c>
      <c r="F82">
        <v>6282.636410000001</v>
      </c>
      <c r="G82">
        <v>105.14969999999994</v>
      </c>
      <c r="H82">
        <v>3812.9450000000002</v>
      </c>
      <c r="I82">
        <v>48.160000000000011</v>
      </c>
      <c r="J82">
        <v>371.47799999999995</v>
      </c>
      <c r="K82">
        <v>41.910600000000024</v>
      </c>
    </row>
    <row r="84" spans="2:63" ht="15.75" customHeight="1" x14ac:dyDescent="0.25">
      <c r="B84" t="s">
        <v>78</v>
      </c>
      <c r="D84" s="15">
        <f t="array" ref="D84:K91">MINVERSE(D75:K82)</f>
        <v>3.1499138353098437</v>
      </c>
      <c r="E84">
        <v>-1.356772902979601E-3</v>
      </c>
      <c r="F84">
        <v>-1.8763332345914931E-4</v>
      </c>
      <c r="G84">
        <v>-0.13861853714058114</v>
      </c>
      <c r="H84">
        <v>3.3051741986668375E-3</v>
      </c>
      <c r="I84">
        <v>3.7452715755980248E-2</v>
      </c>
      <c r="J84">
        <v>-0.18754539559062372</v>
      </c>
      <c r="K84">
        <v>-1.7916022055501897</v>
      </c>
    </row>
    <row r="85" spans="2:63" x14ac:dyDescent="0.25">
      <c r="D85">
        <v>-1.356772902979611E-3</v>
      </c>
      <c r="E85" s="15">
        <v>9.4687106000713066E-6</v>
      </c>
      <c r="F85">
        <v>1.625197989546985E-7</v>
      </c>
      <c r="G85">
        <v>-3.398698807550896E-4</v>
      </c>
      <c r="H85">
        <v>-9.3519342679402863E-6</v>
      </c>
      <c r="I85">
        <v>2.2570301498886518E-5</v>
      </c>
      <c r="J85">
        <v>1.664570570041223E-4</v>
      </c>
      <c r="K85">
        <v>-4.1310984346637467E-5</v>
      </c>
    </row>
    <row r="86" spans="2:63" x14ac:dyDescent="0.25">
      <c r="D86">
        <v>-1.8763332345915742E-4</v>
      </c>
      <c r="E86">
        <v>1.625197989547031E-7</v>
      </c>
      <c r="F86" s="15">
        <v>1.5077592030990661E-6</v>
      </c>
      <c r="G86">
        <v>-1.2192191466172878E-4</v>
      </c>
      <c r="H86">
        <v>-5.5018913533863924E-7</v>
      </c>
      <c r="I86">
        <v>-2.1832850642576E-6</v>
      </c>
      <c r="J86">
        <v>1.8510578307909092E-5</v>
      </c>
      <c r="K86">
        <v>1.6019826952964769E-4</v>
      </c>
    </row>
    <row r="87" spans="2:63" x14ac:dyDescent="0.25">
      <c r="D87">
        <v>-0.13861853714057173</v>
      </c>
      <c r="E87">
        <v>-3.3986988075509594E-4</v>
      </c>
      <c r="F87">
        <v>-1.2192191466172945E-4</v>
      </c>
      <c r="G87" s="15">
        <v>0.13970572913534859</v>
      </c>
      <c r="H87">
        <v>-1.4353075120463677E-5</v>
      </c>
      <c r="I87">
        <v>-1.1717164596423824E-2</v>
      </c>
      <c r="J87">
        <v>-8.3607664871700772E-3</v>
      </c>
      <c r="K87">
        <v>-1.2552064994262023E-2</v>
      </c>
    </row>
    <row r="88" spans="2:63" x14ac:dyDescent="0.25">
      <c r="D88">
        <v>3.305174198666912E-3</v>
      </c>
      <c r="E88">
        <v>-9.3519342679403134E-6</v>
      </c>
      <c r="F88">
        <v>-5.5018913533863415E-7</v>
      </c>
      <c r="G88">
        <v>-1.4353075120476926E-5</v>
      </c>
      <c r="H88" s="15">
        <v>2.6285808420877295E-5</v>
      </c>
      <c r="I88">
        <v>4.4643114920662246E-5</v>
      </c>
      <c r="J88">
        <v>-1.2001860842281968E-4</v>
      </c>
      <c r="K88">
        <v>-3.3828328904523461E-3</v>
      </c>
    </row>
    <row r="89" spans="2:63" x14ac:dyDescent="0.25">
      <c r="D89">
        <v>3.7452715755978694E-2</v>
      </c>
      <c r="E89">
        <v>2.2570301498887545E-5</v>
      </c>
      <c r="F89">
        <v>-2.1832850642573934E-6</v>
      </c>
      <c r="G89">
        <v>-1.1717164596423888E-2</v>
      </c>
      <c r="H89">
        <v>4.4643114920659129E-5</v>
      </c>
      <c r="I89" s="15">
        <v>5.2484612410958267E-3</v>
      </c>
      <c r="J89">
        <v>-4.605361455826038E-3</v>
      </c>
      <c r="K89">
        <v>1.1506069552934003E-2</v>
      </c>
    </row>
    <row r="90" spans="2:63" x14ac:dyDescent="0.25">
      <c r="D90">
        <v>-0.18754539559061842</v>
      </c>
      <c r="E90">
        <v>1.6645705700411934E-4</v>
      </c>
      <c r="F90">
        <v>1.8510578307908154E-5</v>
      </c>
      <c r="G90">
        <v>-8.3607664871696366E-3</v>
      </c>
      <c r="H90">
        <v>-1.2001860842280644E-4</v>
      </c>
      <c r="I90">
        <v>-4.6053614558260727E-3</v>
      </c>
      <c r="J90" s="15">
        <v>3.4484449231460837E-2</v>
      </c>
      <c r="K90">
        <v>-8.0274772225427796E-2</v>
      </c>
    </row>
    <row r="91" spans="2:63" x14ac:dyDescent="0.25">
      <c r="D91">
        <v>-1.7916022055502614</v>
      </c>
      <c r="E91">
        <v>-4.1310984346606642E-5</v>
      </c>
      <c r="F91">
        <v>1.6019826952964834E-4</v>
      </c>
      <c r="G91">
        <v>-1.2552064994254911E-2</v>
      </c>
      <c r="H91">
        <v>-3.382832890452409E-3</v>
      </c>
      <c r="I91">
        <v>1.1506069552932244E-2</v>
      </c>
      <c r="J91">
        <v>-8.0274772225419982E-2</v>
      </c>
      <c r="K91" s="15">
        <v>3.1776820717883236</v>
      </c>
    </row>
    <row r="94" spans="2:63" x14ac:dyDescent="0.25">
      <c r="B94" t="s">
        <v>79</v>
      </c>
      <c r="D94">
        <f t="array" ref="D94:BK101">MMULT(D84:K91, D66:BK73)</f>
        <v>2.6886702499457016E-2</v>
      </c>
      <c r="E94">
        <v>0.10893823959408788</v>
      </c>
      <c r="F94">
        <v>-0.20359335875256512</v>
      </c>
      <c r="G94">
        <v>-0.23505114496545598</v>
      </c>
      <c r="H94">
        <v>-3.9880693277851487E-2</v>
      </c>
      <c r="I94">
        <v>-9.9506142760047656E-2</v>
      </c>
      <c r="J94">
        <v>6.7173916353633123E-2</v>
      </c>
      <c r="K94">
        <v>3.0666082054889188E-2</v>
      </c>
      <c r="L94">
        <v>-0.28126557811341502</v>
      </c>
      <c r="M94">
        <v>0.20665925489722103</v>
      </c>
      <c r="N94">
        <v>-0.22732696780916739</v>
      </c>
      <c r="O94">
        <v>-9.0922588734664522E-2</v>
      </c>
      <c r="P94">
        <v>0.21907185721680289</v>
      </c>
      <c r="Q94">
        <v>-7.6033863673140578E-2</v>
      </c>
      <c r="R94">
        <v>1.4882529862974669E-2</v>
      </c>
      <c r="S94">
        <v>0.23036286425387309</v>
      </c>
      <c r="T94">
        <v>0.2698751141423128</v>
      </c>
      <c r="U94">
        <v>-0.25320717744604182</v>
      </c>
      <c r="V94">
        <v>-0.36119315220953774</v>
      </c>
      <c r="W94">
        <v>0.14148933941682551</v>
      </c>
      <c r="X94">
        <v>0.19893541844680729</v>
      </c>
      <c r="Y94">
        <v>2.8182149375931553E-2</v>
      </c>
      <c r="Z94">
        <v>8.9661158550031095E-2</v>
      </c>
      <c r="AA94">
        <v>-0.51752095138122756</v>
      </c>
      <c r="AB94">
        <v>-0.20546818583637161</v>
      </c>
      <c r="AC94">
        <v>-0.13403496923046787</v>
      </c>
      <c r="AD94">
        <v>5.2682652613567971E-2</v>
      </c>
      <c r="AE94">
        <v>-9.0763635178456648E-2</v>
      </c>
      <c r="AF94">
        <v>-0.11875972305932025</v>
      </c>
      <c r="AG94">
        <v>-5.6669178142245702E-3</v>
      </c>
      <c r="AH94">
        <v>3.49626671571448E-2</v>
      </c>
      <c r="AI94">
        <v>-0.21973119982443023</v>
      </c>
      <c r="AJ94">
        <v>0.13374022967782673</v>
      </c>
      <c r="AK94">
        <v>2.1929386883823065E-2</v>
      </c>
      <c r="AL94">
        <v>-9.8930006664643244E-2</v>
      </c>
      <c r="AM94">
        <v>0.11008013730684962</v>
      </c>
      <c r="AN94">
        <v>-0.20095201028167531</v>
      </c>
      <c r="AO94">
        <v>-0.24200853135062661</v>
      </c>
      <c r="AP94">
        <v>-2.126239035976929E-2</v>
      </c>
      <c r="AQ94">
        <v>0.14881628494763399</v>
      </c>
      <c r="AR94">
        <v>0.87922071844498739</v>
      </c>
      <c r="AS94">
        <v>-0.15933470493225532</v>
      </c>
      <c r="AT94">
        <v>0.16737431486942067</v>
      </c>
      <c r="AU94">
        <v>0.24637909460723639</v>
      </c>
      <c r="AV94">
        <v>0.59414338606007333</v>
      </c>
      <c r="AW94">
        <v>-0.17595530346662724</v>
      </c>
      <c r="AX94">
        <v>0.11413192375302805</v>
      </c>
      <c r="AY94">
        <v>0.13541920059949408</v>
      </c>
      <c r="AZ94">
        <v>5.9315872888630938E-2</v>
      </c>
      <c r="BA94">
        <v>0.27898541601896465</v>
      </c>
      <c r="BB94">
        <v>-0.13971329719847891</v>
      </c>
      <c r="BC94">
        <v>5.6345669338822235E-2</v>
      </c>
      <c r="BD94">
        <v>-0.19633856624365564</v>
      </c>
      <c r="BE94">
        <v>1.1895869053838881E-2</v>
      </c>
      <c r="BF94">
        <v>0.34780147211543055</v>
      </c>
      <c r="BG94">
        <v>0.4448596205828943</v>
      </c>
      <c r="BH94">
        <v>-1.3701640796397463E-3</v>
      </c>
      <c r="BI94">
        <v>-8.6846176679912235E-2</v>
      </c>
      <c r="BJ94">
        <v>-0.17139359005327015</v>
      </c>
      <c r="BK94">
        <v>0.18316244779238811</v>
      </c>
    </row>
    <row r="95" spans="2:63" x14ac:dyDescent="0.25">
      <c r="D95">
        <v>-5.8785483929864192E-5</v>
      </c>
      <c r="E95">
        <v>5.6818980618695463E-4</v>
      </c>
      <c r="F95">
        <v>-1.7208693310628582E-4</v>
      </c>
      <c r="G95">
        <v>8.0354241916160264E-5</v>
      </c>
      <c r="H95">
        <v>2.1785919001803285E-4</v>
      </c>
      <c r="I95">
        <v>-1.172180063639471E-4</v>
      </c>
      <c r="J95">
        <v>-3.5121805673303915E-5</v>
      </c>
      <c r="K95">
        <v>-2.4621177574804922E-4</v>
      </c>
      <c r="L95">
        <v>6.3127757458497939E-4</v>
      </c>
      <c r="M95">
        <v>-1.5610766660590801E-4</v>
      </c>
      <c r="N95">
        <v>-6.8097446300623976E-5</v>
      </c>
      <c r="O95">
        <v>4.9736489175423895E-4</v>
      </c>
      <c r="P95">
        <v>8.1631260142736963E-4</v>
      </c>
      <c r="Q95">
        <v>4.6149492947664258E-4</v>
      </c>
      <c r="R95">
        <v>-2.3084829241951349E-4</v>
      </c>
      <c r="S95">
        <v>-6.9651707201842891E-5</v>
      </c>
      <c r="T95">
        <v>3.9455053855023459E-4</v>
      </c>
      <c r="U95">
        <v>-3.0566124719689581E-4</v>
      </c>
      <c r="V95">
        <v>1.8320708602054066E-4</v>
      </c>
      <c r="W95">
        <v>-1.1765796910202325E-4</v>
      </c>
      <c r="X95">
        <v>-1.1204533333439186E-4</v>
      </c>
      <c r="Y95">
        <v>-3.5356779495961858E-4</v>
      </c>
      <c r="Z95">
        <v>1.0786805543176209E-3</v>
      </c>
      <c r="AA95">
        <v>7.5507349620555645E-4</v>
      </c>
      <c r="AB95">
        <v>5.595091570925997E-4</v>
      </c>
      <c r="AC95">
        <v>1.3882838372058091E-4</v>
      </c>
      <c r="AD95">
        <v>-1.4826485771561354E-4</v>
      </c>
      <c r="AE95">
        <v>3.0077129493243901E-4</v>
      </c>
      <c r="AF95">
        <v>-2.7874219389674491E-4</v>
      </c>
      <c r="AG95">
        <v>4.5465603372882398E-5</v>
      </c>
      <c r="AH95">
        <v>3.2426830260949069E-4</v>
      </c>
      <c r="AI95">
        <v>-6.0871686461445732E-5</v>
      </c>
      <c r="AJ95">
        <v>4.4185956713917228E-4</v>
      </c>
      <c r="AK95">
        <v>-1.3424589966054405E-4</v>
      </c>
      <c r="AL95">
        <v>-5.0302875980510553E-4</v>
      </c>
      <c r="AM95">
        <v>-1.7518416387938456E-4</v>
      </c>
      <c r="AN95">
        <v>-2.9298212975249381E-4</v>
      </c>
      <c r="AO95">
        <v>-1.3993798466703264E-4</v>
      </c>
      <c r="AP95">
        <v>3.162056257196289E-5</v>
      </c>
      <c r="AQ95">
        <v>-2.1513743649286739E-4</v>
      </c>
      <c r="AR95">
        <v>-6.7338393582408809E-4</v>
      </c>
      <c r="AS95">
        <v>-9.5020021137767746E-5</v>
      </c>
      <c r="AT95">
        <v>1.2699727907223627E-5</v>
      </c>
      <c r="AU95">
        <v>-4.4882239447237223E-4</v>
      </c>
      <c r="AV95">
        <v>-5.3587896353355174E-5</v>
      </c>
      <c r="AW95">
        <v>-6.6250043326794664E-5</v>
      </c>
      <c r="AX95">
        <v>-6.8221959985974973E-4</v>
      </c>
      <c r="AY95">
        <v>-6.3554675769080473E-5</v>
      </c>
      <c r="AZ95">
        <v>-3.8965207158513999E-4</v>
      </c>
      <c r="BA95">
        <v>7.4477456715546172E-5</v>
      </c>
      <c r="BB95">
        <v>6.8612370595528107E-4</v>
      </c>
      <c r="BC95">
        <v>-8.3284425746252386E-4</v>
      </c>
      <c r="BD95">
        <v>-2.3261463218337622E-4</v>
      </c>
      <c r="BE95">
        <v>2.2894721215405439E-5</v>
      </c>
      <c r="BF95">
        <v>-8.1172440813959015E-4</v>
      </c>
      <c r="BG95">
        <v>1.0090587229424355E-4</v>
      </c>
      <c r="BH95">
        <v>7.1927392994943049E-4</v>
      </c>
      <c r="BI95">
        <v>-2.5157765773753366E-4</v>
      </c>
      <c r="BJ95">
        <v>-2.4608250734439767E-4</v>
      </c>
      <c r="BK95">
        <v>-3.0427252046532808E-4</v>
      </c>
    </row>
    <row r="96" spans="2:63" x14ac:dyDescent="0.25">
      <c r="D96">
        <v>-3.6955039544650379E-5</v>
      </c>
      <c r="E96">
        <v>-2.7279963929757115E-4</v>
      </c>
      <c r="F96">
        <v>5.3744139866155E-5</v>
      </c>
      <c r="G96">
        <v>2.9782266785596681E-4</v>
      </c>
      <c r="H96">
        <v>-9.9215017940980019E-5</v>
      </c>
      <c r="I96">
        <v>9.6309204333741241E-5</v>
      </c>
      <c r="J96">
        <v>7.0441211396578369E-5</v>
      </c>
      <c r="K96">
        <v>4.2026804780314703E-4</v>
      </c>
      <c r="L96">
        <v>-4.5186293023722783E-5</v>
      </c>
      <c r="M96">
        <v>4.0059115871640547E-5</v>
      </c>
      <c r="N96">
        <v>-1.029880471734616E-4</v>
      </c>
      <c r="O96">
        <v>-1.3453582179712088E-4</v>
      </c>
      <c r="P96">
        <v>-2.7287314641942395E-5</v>
      </c>
      <c r="Q96">
        <v>1.9544619080299092E-4</v>
      </c>
      <c r="R96">
        <v>7.3050089935472505E-4</v>
      </c>
      <c r="S96">
        <v>-1.7372806741699961E-4</v>
      </c>
      <c r="T96">
        <v>2.2459606994587605E-5</v>
      </c>
      <c r="U96">
        <v>-2.1246253546839577E-5</v>
      </c>
      <c r="V96">
        <v>-1.2356341850367804E-4</v>
      </c>
      <c r="W96">
        <v>-3.3741420778306174E-5</v>
      </c>
      <c r="X96">
        <v>-2.0395274133103484E-4</v>
      </c>
      <c r="Y96">
        <v>-1.5851743088356142E-5</v>
      </c>
      <c r="Z96">
        <v>7.7955852332874508E-5</v>
      </c>
      <c r="AA96">
        <v>2.7663010448014371E-5</v>
      </c>
      <c r="AB96">
        <v>3.0401486613779351E-4</v>
      </c>
      <c r="AC96">
        <v>-1.5386531333183416E-5</v>
      </c>
      <c r="AD96">
        <v>8.422312587615013E-5</v>
      </c>
      <c r="AE96">
        <v>1.3257594423655522E-4</v>
      </c>
      <c r="AF96">
        <v>-1.4058566478075899E-4</v>
      </c>
      <c r="AG96">
        <v>1.9013227471728725E-5</v>
      </c>
      <c r="AH96">
        <v>-7.8507160103037394E-5</v>
      </c>
      <c r="AI96">
        <v>-7.3051372598101843E-5</v>
      </c>
      <c r="AJ96">
        <v>1.2760386496602109E-4</v>
      </c>
      <c r="AK96">
        <v>1.4523452893246605E-4</v>
      </c>
      <c r="AL96">
        <v>-8.4997295341022105E-5</v>
      </c>
      <c r="AM96">
        <v>3.3940993647085501E-5</v>
      </c>
      <c r="AN96">
        <v>-1.5307568106028208E-4</v>
      </c>
      <c r="AO96">
        <v>3.5437715547727874E-5</v>
      </c>
      <c r="AP96">
        <v>1.099659992015125E-5</v>
      </c>
      <c r="AQ96">
        <v>-2.0540679487362159E-4</v>
      </c>
      <c r="AR96">
        <v>5.2123272825794836E-5</v>
      </c>
      <c r="AS96">
        <v>-1.9778374548494473E-4</v>
      </c>
      <c r="AT96">
        <v>-1.3988503011668616E-5</v>
      </c>
      <c r="AU96">
        <v>-1.4415824065829589E-4</v>
      </c>
      <c r="AV96">
        <v>-1.1966207302434145E-4</v>
      </c>
      <c r="AW96">
        <v>-1.2985069865349425E-5</v>
      </c>
      <c r="AX96">
        <v>-1.5387768670006662E-4</v>
      </c>
      <c r="AY96">
        <v>8.0047768415085875E-6</v>
      </c>
      <c r="AZ96">
        <v>9.1490240014969305E-5</v>
      </c>
      <c r="BA96">
        <v>1.6134751755189571E-5</v>
      </c>
      <c r="BB96">
        <v>-9.4180239921564383E-5</v>
      </c>
      <c r="BC96">
        <v>-1.5981929830177473E-4</v>
      </c>
      <c r="BD96">
        <v>-6.8851450914562479E-5</v>
      </c>
      <c r="BE96">
        <v>2.7868590469065906E-5</v>
      </c>
      <c r="BF96">
        <v>-2.241158506384298E-5</v>
      </c>
      <c r="BG96">
        <v>-8.2762088243847103E-5</v>
      </c>
      <c r="BH96">
        <v>-1.0735071127061167E-4</v>
      </c>
      <c r="BI96">
        <v>5.8654370230813913E-5</v>
      </c>
      <c r="BJ96">
        <v>6.5188666092218722E-5</v>
      </c>
      <c r="BK96">
        <v>-2.5283471390132381E-5</v>
      </c>
    </row>
    <row r="97" spans="2:63" x14ac:dyDescent="0.25">
      <c r="D97">
        <v>2.3957849272949912E-2</v>
      </c>
      <c r="E97">
        <v>3.6608373557334914E-2</v>
      </c>
      <c r="F97">
        <v>1.268848845706705E-2</v>
      </c>
      <c r="G97">
        <v>5.4304977680971114E-3</v>
      </c>
      <c r="H97">
        <v>-5.3854608544830068E-2</v>
      </c>
      <c r="I97">
        <v>-6.5271646087895589E-4</v>
      </c>
      <c r="J97">
        <v>6.3184599698938554E-2</v>
      </c>
      <c r="K97">
        <v>3.7638603791261896E-3</v>
      </c>
      <c r="L97">
        <v>-5.8310762803203721E-3</v>
      </c>
      <c r="M97">
        <v>4.643737847952608E-2</v>
      </c>
      <c r="N97">
        <v>2.2712176830335662E-2</v>
      </c>
      <c r="O97">
        <v>1.7448040060441022E-2</v>
      </c>
      <c r="P97">
        <v>-0.13371381970769247</v>
      </c>
      <c r="Q97">
        <v>-2.2319400445828783E-2</v>
      </c>
      <c r="R97">
        <v>-5.64249321901239E-2</v>
      </c>
      <c r="S97">
        <v>5.725308116632425E-2</v>
      </c>
      <c r="T97">
        <v>-0.10155247855904914</v>
      </c>
      <c r="U97">
        <v>5.0839483640787803E-2</v>
      </c>
      <c r="V97">
        <v>5.9230165540690351E-3</v>
      </c>
      <c r="W97">
        <v>-5.7215932859518731E-2</v>
      </c>
      <c r="X97">
        <v>6.9536610744053762E-2</v>
      </c>
      <c r="Y97">
        <v>-5.2220057209013807E-2</v>
      </c>
      <c r="Z97">
        <v>1.2033058998283776E-2</v>
      </c>
      <c r="AA97">
        <v>2.5618827536931232E-2</v>
      </c>
      <c r="AB97">
        <v>-2.3239669676795117E-2</v>
      </c>
      <c r="AC97">
        <v>-2.2161241624444085E-2</v>
      </c>
      <c r="AD97">
        <v>1.8566256746949734E-2</v>
      </c>
      <c r="AE97">
        <v>-2.1398892430504936E-3</v>
      </c>
      <c r="AF97">
        <v>7.6631170222446948E-2</v>
      </c>
      <c r="AG97">
        <v>-7.3163231640914317E-2</v>
      </c>
      <c r="AH97">
        <v>-7.646303838083042E-2</v>
      </c>
      <c r="AI97">
        <v>5.5504887438748582E-2</v>
      </c>
      <c r="AJ97">
        <v>-1.2148059140485166E-2</v>
      </c>
      <c r="AK97">
        <v>-7.069539893990362E-2</v>
      </c>
      <c r="AL97">
        <v>8.0640715963225709E-2</v>
      </c>
      <c r="AM97">
        <v>-6.9355348176425802E-2</v>
      </c>
      <c r="AN97">
        <v>5.2627977131370934E-2</v>
      </c>
      <c r="AO97">
        <v>3.8595393940073122E-2</v>
      </c>
      <c r="AP97">
        <v>6.645498063196283E-3</v>
      </c>
      <c r="AQ97">
        <v>4.9414480315260814E-2</v>
      </c>
      <c r="AR97">
        <v>6.5791329749789896E-3</v>
      </c>
      <c r="AS97">
        <v>1.7139193131216493E-2</v>
      </c>
      <c r="AT97">
        <v>1.0157328720875509E-2</v>
      </c>
      <c r="AU97">
        <v>6.5374216771525745E-2</v>
      </c>
      <c r="AV97">
        <v>-6.9987251400689038E-2</v>
      </c>
      <c r="AW97">
        <v>3.6904852907414271E-2</v>
      </c>
      <c r="AX97">
        <v>6.076908436468411E-2</v>
      </c>
      <c r="AY97">
        <v>4.5082711653527771E-2</v>
      </c>
      <c r="AZ97">
        <v>3.669042418600733E-3</v>
      </c>
      <c r="BA97">
        <v>1.6824998983607335E-3</v>
      </c>
      <c r="BB97">
        <v>-7.441163480839029E-3</v>
      </c>
      <c r="BC97">
        <v>-2.9026324954192328E-2</v>
      </c>
      <c r="BD97">
        <v>-5.0525557455084209E-3</v>
      </c>
      <c r="BE97">
        <v>-5.8752398988508731E-2</v>
      </c>
      <c r="BF97">
        <v>5.4342858146779069E-2</v>
      </c>
      <c r="BG97">
        <v>-8.0249024268034139E-2</v>
      </c>
      <c r="BH97">
        <v>1.8854675339041033E-3</v>
      </c>
      <c r="BI97">
        <v>1.3927266118275465E-2</v>
      </c>
      <c r="BJ97">
        <v>-1.4473895973323396E-2</v>
      </c>
      <c r="BK97">
        <v>-5.1441863714475788E-2</v>
      </c>
    </row>
    <row r="98" spans="2:63" x14ac:dyDescent="0.25">
      <c r="D98">
        <v>1.2127520060453765E-3</v>
      </c>
      <c r="E98">
        <v>-6.850144124749E-4</v>
      </c>
      <c r="F98">
        <v>1.0560049907815091E-3</v>
      </c>
      <c r="G98">
        <v>-7.6126412962338689E-4</v>
      </c>
      <c r="H98">
        <v>-3.6580582114891522E-4</v>
      </c>
      <c r="I98">
        <v>4.2646669776303433E-4</v>
      </c>
      <c r="J98">
        <v>-2.6870485916192068E-4</v>
      </c>
      <c r="K98">
        <v>2.729421211545356E-4</v>
      </c>
      <c r="L98">
        <v>-1.2200038068928367E-3</v>
      </c>
      <c r="M98">
        <v>2.7424131982373319E-4</v>
      </c>
      <c r="N98">
        <v>1.3174326676657425E-3</v>
      </c>
      <c r="O98">
        <v>-5.9329248830477209E-4</v>
      </c>
      <c r="P98">
        <v>1.4371905930689929E-4</v>
      </c>
      <c r="Q98">
        <v>-4.2717469717285092E-4</v>
      </c>
      <c r="R98">
        <v>-3.5282695144402002E-4</v>
      </c>
      <c r="S98">
        <v>-6.1222680317951248E-4</v>
      </c>
      <c r="T98">
        <v>-7.1298893417779015E-5</v>
      </c>
      <c r="U98">
        <v>5.2444599880844926E-4</v>
      </c>
      <c r="V98">
        <v>4.4537750436480193E-5</v>
      </c>
      <c r="W98">
        <v>-7.7101470798515183E-5</v>
      </c>
      <c r="X98">
        <v>1.2868377435445392E-5</v>
      </c>
      <c r="Y98">
        <v>-1.5631591855089569E-5</v>
      </c>
      <c r="Z98">
        <v>-6.7075157473322263E-4</v>
      </c>
      <c r="AA98">
        <v>-1.6023898528443698E-3</v>
      </c>
      <c r="AB98">
        <v>-1.0572696142031731E-3</v>
      </c>
      <c r="AC98">
        <v>6.8938552480144475E-4</v>
      </c>
      <c r="AD98">
        <v>1.75767797372447E-4</v>
      </c>
      <c r="AE98">
        <v>2.8025353436070223E-4</v>
      </c>
      <c r="AF98">
        <v>3.3610354434688086E-5</v>
      </c>
      <c r="AG98">
        <v>-2.6096912415292731E-4</v>
      </c>
      <c r="AH98">
        <v>-5.5509669989346234E-4</v>
      </c>
      <c r="AI98">
        <v>-5.2438809189449872E-4</v>
      </c>
      <c r="AJ98">
        <v>-1.8918671020224254E-4</v>
      </c>
      <c r="AK98">
        <v>-5.7004328410424111E-4</v>
      </c>
      <c r="AL98">
        <v>-2.1813488630224994E-4</v>
      </c>
      <c r="AM98">
        <v>-4.0795985759843004E-4</v>
      </c>
      <c r="AN98">
        <v>-6.62704316096328E-5</v>
      </c>
      <c r="AO98">
        <v>-5.4664635629282209E-4</v>
      </c>
      <c r="AP98">
        <v>4.8270240298737286E-4</v>
      </c>
      <c r="AQ98">
        <v>2.547769092437922E-4</v>
      </c>
      <c r="AR98">
        <v>1.5483992113161339E-3</v>
      </c>
      <c r="AS98">
        <v>5.3843110356729647E-4</v>
      </c>
      <c r="AT98">
        <v>-8.4265368196188416E-5</v>
      </c>
      <c r="AU98">
        <v>-1.4955898624441008E-4</v>
      </c>
      <c r="AV98">
        <v>7.5087529096660565E-4</v>
      </c>
      <c r="AW98">
        <v>-5.0215573322369813E-4</v>
      </c>
      <c r="AX98">
        <v>-8.6196779092518553E-5</v>
      </c>
      <c r="AY98">
        <v>-2.2712227787687793E-4</v>
      </c>
      <c r="AZ98">
        <v>7.5457632934040897E-4</v>
      </c>
      <c r="BA98">
        <v>-4.3822889403981671E-5</v>
      </c>
      <c r="BB98">
        <v>-1.2526394747794972E-3</v>
      </c>
      <c r="BC98">
        <v>7.4161716299054117E-4</v>
      </c>
      <c r="BD98">
        <v>6.1841816988912222E-4</v>
      </c>
      <c r="BE98">
        <v>2.0444144455260532E-4</v>
      </c>
      <c r="BF98">
        <v>1.22782977104403E-3</v>
      </c>
      <c r="BG98">
        <v>3.9533299910182729E-4</v>
      </c>
      <c r="BH98">
        <v>-8.6984005200153218E-4</v>
      </c>
      <c r="BI98">
        <v>-4.4491246165615384E-4</v>
      </c>
      <c r="BJ98">
        <v>1.0673942844952292E-3</v>
      </c>
      <c r="BK98">
        <v>7.307431520952117E-4</v>
      </c>
    </row>
    <row r="99" spans="2:63" x14ac:dyDescent="0.25">
      <c r="D99">
        <v>6.6460369881547413E-3</v>
      </c>
      <c r="E99">
        <v>3.719079276088301E-2</v>
      </c>
      <c r="F99">
        <v>-5.8992605140274247E-3</v>
      </c>
      <c r="G99">
        <v>-1.191615483290716E-2</v>
      </c>
      <c r="H99">
        <v>8.7221876804707433E-3</v>
      </c>
      <c r="I99">
        <v>-1.5711266740188953E-3</v>
      </c>
      <c r="J99">
        <v>-4.8545803453907844E-3</v>
      </c>
      <c r="K99">
        <v>2.859973868959681E-2</v>
      </c>
      <c r="L99">
        <v>2.819007815819681E-3</v>
      </c>
      <c r="M99">
        <v>3.7078532283876114E-6</v>
      </c>
      <c r="N99">
        <v>-6.4362737953699393E-3</v>
      </c>
      <c r="O99">
        <v>1.2027031270133402E-4</v>
      </c>
      <c r="P99">
        <v>9.620898077823908E-3</v>
      </c>
      <c r="Q99">
        <v>1.1815405073644196E-3</v>
      </c>
      <c r="R99">
        <v>1.9471303578251706E-3</v>
      </c>
      <c r="S99">
        <v>-6.8619619458009408E-3</v>
      </c>
      <c r="T99">
        <v>1.8204572941530682E-2</v>
      </c>
      <c r="U99">
        <v>-8.6316756345557952E-3</v>
      </c>
      <c r="V99">
        <v>-1.5472051430618517E-3</v>
      </c>
      <c r="W99">
        <v>-7.3649332266279132E-3</v>
      </c>
      <c r="X99">
        <v>-1.2104576412805101E-2</v>
      </c>
      <c r="Y99">
        <v>7.0649330753590374E-4</v>
      </c>
      <c r="Z99">
        <v>-6.8410737555764821E-3</v>
      </c>
      <c r="AA99">
        <v>-9.5747648280677215E-3</v>
      </c>
      <c r="AB99">
        <v>-7.3403079821928018E-3</v>
      </c>
      <c r="AC99">
        <v>8.5897740376202764E-4</v>
      </c>
      <c r="AD99">
        <v>-6.7681780640393169E-3</v>
      </c>
      <c r="AE99">
        <v>-3.7855593922214784E-3</v>
      </c>
      <c r="AF99">
        <v>-1.0300480203301453E-2</v>
      </c>
      <c r="AG99">
        <v>1.4898801116074584E-3</v>
      </c>
      <c r="AH99">
        <v>3.6430932725519481E-3</v>
      </c>
      <c r="AI99">
        <v>-9.1998482526338844E-3</v>
      </c>
      <c r="AJ99">
        <v>2.573027999548911E-3</v>
      </c>
      <c r="AK99">
        <v>3.0172252708299801E-3</v>
      </c>
      <c r="AL99">
        <v>-1.0098238210236442E-2</v>
      </c>
      <c r="AM99">
        <v>5.5988322248415271E-3</v>
      </c>
      <c r="AN99">
        <v>1.6973730845739696E-3</v>
      </c>
      <c r="AO99">
        <v>-9.06445591908768E-3</v>
      </c>
      <c r="AP99">
        <v>-5.1291568728785708E-3</v>
      </c>
      <c r="AQ99">
        <v>2.1615777299164342E-3</v>
      </c>
      <c r="AR99">
        <v>1.8026401900133335E-3</v>
      </c>
      <c r="AS99">
        <v>7.1428600908354529E-3</v>
      </c>
      <c r="AT99">
        <v>-6.3148631677921608E-3</v>
      </c>
      <c r="AU99">
        <v>-4.6790944433441808E-3</v>
      </c>
      <c r="AV99">
        <v>9.0970791493733688E-3</v>
      </c>
      <c r="AW99">
        <v>-9.7825796302870565E-3</v>
      </c>
      <c r="AX99">
        <v>-1.3827259666086503E-2</v>
      </c>
      <c r="AY99">
        <v>5.876955995020583E-4</v>
      </c>
      <c r="AZ99">
        <v>-2.209768143970562E-3</v>
      </c>
      <c r="BA99">
        <v>9.5294620415224511E-4</v>
      </c>
      <c r="BB99">
        <v>2.3632300916118405E-4</v>
      </c>
      <c r="BC99">
        <v>2.3279768282350524E-2</v>
      </c>
      <c r="BD99">
        <v>-3.4222918827136288E-3</v>
      </c>
      <c r="BE99">
        <v>4.6537459786543649E-3</v>
      </c>
      <c r="BF99">
        <v>-3.3927347154521954E-3</v>
      </c>
      <c r="BG99">
        <v>8.3912085827366895E-3</v>
      </c>
      <c r="BH99">
        <v>-3.3229645276354192E-3</v>
      </c>
      <c r="BI99">
        <v>-2.5350956381114519E-3</v>
      </c>
      <c r="BJ99">
        <v>-2.8061957959973731E-3</v>
      </c>
      <c r="BK99">
        <v>4.6360281388451614E-3</v>
      </c>
    </row>
    <row r="100" spans="2:63" x14ac:dyDescent="0.25">
      <c r="D100">
        <v>4.7505644416785675E-3</v>
      </c>
      <c r="E100">
        <v>-3.3954218913752679E-2</v>
      </c>
      <c r="F100">
        <v>2.2200509643285612E-2</v>
      </c>
      <c r="G100">
        <v>2.9592154902875437E-2</v>
      </c>
      <c r="H100">
        <v>1.9956066964046393E-3</v>
      </c>
      <c r="I100">
        <v>-6.1292481862559173E-3</v>
      </c>
      <c r="J100">
        <v>-3.0882240655375162E-2</v>
      </c>
      <c r="K100">
        <v>-2.9794273079393474E-4</v>
      </c>
      <c r="L100">
        <v>1.0157640213090596E-2</v>
      </c>
      <c r="M100">
        <v>-4.5321531145958119E-2</v>
      </c>
      <c r="N100">
        <v>3.2672945481719881E-2</v>
      </c>
      <c r="O100">
        <v>1.3535709327412992E-3</v>
      </c>
      <c r="P100">
        <v>5.2576703172696686E-2</v>
      </c>
      <c r="Q100">
        <v>-1.2373578354873738E-2</v>
      </c>
      <c r="R100">
        <v>1.5688328410882621E-2</v>
      </c>
      <c r="S100">
        <v>-1.728062527087329E-2</v>
      </c>
      <c r="T100">
        <v>-2.6861705721201404E-2</v>
      </c>
      <c r="U100">
        <v>1.0168100872609775E-2</v>
      </c>
      <c r="V100">
        <v>3.9911337470847838E-2</v>
      </c>
      <c r="W100">
        <v>4.6453199014462675E-2</v>
      </c>
      <c r="X100">
        <v>1.500664959435874E-2</v>
      </c>
      <c r="Y100">
        <v>-3.516348838764588E-3</v>
      </c>
      <c r="Z100">
        <v>2.7025701350583929E-2</v>
      </c>
      <c r="AA100">
        <v>2.6080611800650577E-2</v>
      </c>
      <c r="AB100">
        <v>2.600315148543271E-2</v>
      </c>
      <c r="AC100">
        <v>6.5060923278901783E-3</v>
      </c>
      <c r="AD100">
        <v>5.5356922544076842E-3</v>
      </c>
      <c r="AE100">
        <v>1.3551518295210008E-2</v>
      </c>
      <c r="AF100">
        <v>3.6242203256026659E-2</v>
      </c>
      <c r="AG100">
        <v>2.5957104570790784E-2</v>
      </c>
      <c r="AH100">
        <v>3.8436159849147555E-3</v>
      </c>
      <c r="AI100">
        <v>2.6269512038368248E-3</v>
      </c>
      <c r="AJ100">
        <v>-2.3468387279367273E-2</v>
      </c>
      <c r="AK100">
        <v>-1.5213742310683315E-2</v>
      </c>
      <c r="AL100">
        <v>-1.351704529259698E-2</v>
      </c>
      <c r="AM100">
        <v>-2.6189412937542789E-2</v>
      </c>
      <c r="AN100">
        <v>1.804545668715879E-2</v>
      </c>
      <c r="AO100">
        <v>4.594280954962171E-3</v>
      </c>
      <c r="AP100">
        <v>1.5745769890867581E-2</v>
      </c>
      <c r="AQ100">
        <v>-5.0458883650743219E-2</v>
      </c>
      <c r="AR100">
        <v>-4.2006486791625622E-2</v>
      </c>
      <c r="AS100">
        <v>2.1140111861706196E-2</v>
      </c>
      <c r="AT100">
        <v>8.8505365151523782E-3</v>
      </c>
      <c r="AU100">
        <v>-1.980396151370193E-2</v>
      </c>
      <c r="AV100">
        <v>-2.8009765309552681E-2</v>
      </c>
      <c r="AW100">
        <v>1.2378473154771724E-2</v>
      </c>
      <c r="AX100">
        <v>1.2711938746866741E-2</v>
      </c>
      <c r="AY100">
        <v>-5.0506885281957792E-2</v>
      </c>
      <c r="AZ100">
        <v>-9.5763564624705144E-3</v>
      </c>
      <c r="BA100">
        <v>-2.7411951266859483E-2</v>
      </c>
      <c r="BB100">
        <v>7.5971878969176704E-3</v>
      </c>
      <c r="BC100">
        <v>-1.2061806675086467E-2</v>
      </c>
      <c r="BD100">
        <v>1.3837038010455577E-2</v>
      </c>
      <c r="BE100">
        <v>-1.017865642692499E-2</v>
      </c>
      <c r="BF100">
        <v>-3.3480691198784315E-2</v>
      </c>
      <c r="BG100">
        <v>-1.8974702301685589E-2</v>
      </c>
      <c r="BH100">
        <v>9.2919291824735545E-3</v>
      </c>
      <c r="BI100">
        <v>-2.352814435324678E-2</v>
      </c>
      <c r="BJ100">
        <v>1.6332172368015957E-2</v>
      </c>
      <c r="BK100">
        <v>-1.5420529776063924E-2</v>
      </c>
    </row>
    <row r="101" spans="2:63" x14ac:dyDescent="0.25">
      <c r="D101">
        <v>-0.21497853345707574</v>
      </c>
      <c r="E101">
        <v>4.8737946777617669E-2</v>
      </c>
      <c r="F101">
        <v>-2.8134219958387163E-2</v>
      </c>
      <c r="G101">
        <v>4.6138128684557245E-2</v>
      </c>
      <c r="H101">
        <v>0.18182459012537011</v>
      </c>
      <c r="I101">
        <v>0.16785397523090984</v>
      </c>
      <c r="J101">
        <v>8.132751288976392E-2</v>
      </c>
      <c r="K101">
        <v>-9.8176248060939386E-2</v>
      </c>
      <c r="L101">
        <v>0.27308208484864904</v>
      </c>
      <c r="M101">
        <v>5.8566335284317983E-2</v>
      </c>
      <c r="N101">
        <v>-0.13767205613632916</v>
      </c>
      <c r="O101">
        <v>5.0396726669396763E-2</v>
      </c>
      <c r="P101">
        <v>-0.55318980999271972</v>
      </c>
      <c r="Q101">
        <v>0.19646281901495355</v>
      </c>
      <c r="R101">
        <v>-3.2240836774445558E-2</v>
      </c>
      <c r="S101">
        <v>-0.14458308368720241</v>
      </c>
      <c r="T101">
        <v>9.7510896183283347E-2</v>
      </c>
      <c r="U101">
        <v>0.1306975594501214</v>
      </c>
      <c r="V101">
        <v>6.3974066167621135E-2</v>
      </c>
      <c r="W101">
        <v>-0.37703758475154237</v>
      </c>
      <c r="X101">
        <v>-0.46347569647709586</v>
      </c>
      <c r="Y101">
        <v>0.22110401038426186</v>
      </c>
      <c r="Z101">
        <v>-0.51217784241003228</v>
      </c>
      <c r="AA101">
        <v>0.34931035273269373</v>
      </c>
      <c r="AB101">
        <v>4.2613139237269504E-2</v>
      </c>
      <c r="AC101">
        <v>9.1834794089692195E-2</v>
      </c>
      <c r="AD101">
        <v>-0.13162103340976916</v>
      </c>
      <c r="AE101">
        <v>-8.5477792723772428E-2</v>
      </c>
      <c r="AF101">
        <v>-0.27041875658311865</v>
      </c>
      <c r="AG101">
        <v>-1.0067501054810801E-2</v>
      </c>
      <c r="AH101">
        <v>0.1317204696286649</v>
      </c>
      <c r="AI101">
        <v>0.20122850635741996</v>
      </c>
      <c r="AJ101">
        <v>8.6725307428028309E-3</v>
      </c>
      <c r="AK101">
        <v>0.35997612280691538</v>
      </c>
      <c r="AL101">
        <v>0.19760725916221844</v>
      </c>
      <c r="AM101">
        <v>0.35588482713067515</v>
      </c>
      <c r="AN101">
        <v>5.1229064848578698E-2</v>
      </c>
      <c r="AO101">
        <v>0.25388707540958499</v>
      </c>
      <c r="AP101">
        <v>-0.15692134169157024</v>
      </c>
      <c r="AQ101">
        <v>0.21442676476590794</v>
      </c>
      <c r="AR101">
        <v>-0.69731944734202123</v>
      </c>
      <c r="AS101">
        <v>-2.8889075377771967E-2</v>
      </c>
      <c r="AT101">
        <v>-0.27139266302762266</v>
      </c>
      <c r="AU101">
        <v>-0.13701166185531566</v>
      </c>
      <c r="AV101">
        <v>-0.31677201518709408</v>
      </c>
      <c r="AW101">
        <v>9.9090780910922938E-2</v>
      </c>
      <c r="AX101">
        <v>-0.2051004990822185</v>
      </c>
      <c r="AY101">
        <v>0.22524972760213124</v>
      </c>
      <c r="AZ101">
        <v>2.148118404673971E-2</v>
      </c>
      <c r="BA101">
        <v>-8.8867464375673055E-2</v>
      </c>
      <c r="BB101">
        <v>0.13257483829276895</v>
      </c>
      <c r="BC101">
        <v>0.22495156048252118</v>
      </c>
      <c r="BD101">
        <v>0.14941480788784833</v>
      </c>
      <c r="BE101">
        <v>0.21285784257328721</v>
      </c>
      <c r="BF101">
        <v>-0.18214084834196109</v>
      </c>
      <c r="BG101">
        <v>-0.19478050263758773</v>
      </c>
      <c r="BH101">
        <v>-0.10710981040930001</v>
      </c>
      <c r="BI101">
        <v>0.38223630226110661</v>
      </c>
      <c r="BJ101">
        <v>6.2208043964206539E-2</v>
      </c>
      <c r="BK101">
        <v>5.9423678160535065E-2</v>
      </c>
    </row>
    <row r="104" spans="2:63" x14ac:dyDescent="0.25">
      <c r="B104" s="8" t="s">
        <v>80</v>
      </c>
      <c r="D104" s="44"/>
      <c r="E104" s="10">
        <f t="array" ref="E104:E111">MMULT(D94:BK101,Расчеты!D4:D63)</f>
        <v>504.49561653282893</v>
      </c>
      <c r="F104" s="8" t="s">
        <v>81</v>
      </c>
      <c r="I104" s="8" t="s">
        <v>89</v>
      </c>
      <c r="J104" s="8"/>
      <c r="K104" s="8"/>
    </row>
    <row r="105" spans="2:63" x14ac:dyDescent="0.25">
      <c r="E105" s="10">
        <v>1.435217146677912</v>
      </c>
      <c r="F105" s="8" t="s">
        <v>82</v>
      </c>
    </row>
    <row r="106" spans="2:63" x14ac:dyDescent="0.25">
      <c r="E106" s="10">
        <v>9.1735780664630243E-4</v>
      </c>
      <c r="F106" s="8" t="s">
        <v>83</v>
      </c>
    </row>
    <row r="107" spans="2:63" x14ac:dyDescent="0.25">
      <c r="E107" s="10">
        <v>79.076855170937577</v>
      </c>
      <c r="F107" s="8" t="s">
        <v>84</v>
      </c>
    </row>
    <row r="108" spans="2:63" x14ac:dyDescent="0.25">
      <c r="E108" s="10">
        <v>0.82308285534262271</v>
      </c>
      <c r="F108" s="8" t="s">
        <v>85</v>
      </c>
    </row>
    <row r="109" spans="2:63" x14ac:dyDescent="0.25">
      <c r="E109" s="10">
        <v>56.492025069397158</v>
      </c>
      <c r="F109" s="8" t="s">
        <v>86</v>
      </c>
    </row>
    <row r="110" spans="2:63" x14ac:dyDescent="0.25">
      <c r="E110" s="10">
        <v>29.923727030872598</v>
      </c>
      <c r="F110" s="8" t="s">
        <v>87</v>
      </c>
    </row>
    <row r="111" spans="2:63" x14ac:dyDescent="0.25">
      <c r="E111" s="10">
        <v>-309.36857942878186</v>
      </c>
      <c r="F111" s="8" t="s">
        <v>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0"/>
  <sheetViews>
    <sheetView workbookViewId="0">
      <selection activeCell="A6" sqref="A6:F14"/>
    </sheetView>
  </sheetViews>
  <sheetFormatPr defaultRowHeight="15" x14ac:dyDescent="0.25"/>
  <cols>
    <col min="4" max="4" width="10.7109375" customWidth="1"/>
    <col min="7" max="7" width="13.85546875" customWidth="1"/>
    <col min="10" max="10" width="12.85546875" customWidth="1"/>
    <col min="11" max="13" width="12.7109375" bestFit="1" customWidth="1"/>
    <col min="14" max="14" width="9.28515625" bestFit="1" customWidth="1"/>
    <col min="15" max="16" width="12.7109375" bestFit="1" customWidth="1"/>
  </cols>
  <sheetData>
    <row r="3" spans="2:13" x14ac:dyDescent="0.25">
      <c r="B3" s="32" t="s">
        <v>124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5" spans="2:13" x14ac:dyDescent="0.25">
      <c r="B5" s="34" t="s">
        <v>125</v>
      </c>
      <c r="C5" s="34"/>
      <c r="D5" s="34"/>
      <c r="E5" s="34"/>
      <c r="I5" s="34"/>
    </row>
    <row r="7" spans="2:13" x14ac:dyDescent="0.25">
      <c r="B7" s="35"/>
      <c r="C7">
        <f>B18*(H17/J18)</f>
        <v>0.23471158333851772</v>
      </c>
      <c r="D7" s="7" t="s">
        <v>104</v>
      </c>
      <c r="E7" s="21">
        <v>0.23471158333851772</v>
      </c>
    </row>
    <row r="8" spans="2:13" x14ac:dyDescent="0.25">
      <c r="B8" s="35"/>
      <c r="C8">
        <f>B19*(H18/J18)</f>
        <v>1.1771951909804996E-4</v>
      </c>
      <c r="D8" s="7" t="s">
        <v>104</v>
      </c>
      <c r="E8" s="21">
        <v>1.1771951909804996E-4</v>
      </c>
    </row>
    <row r="9" spans="2:13" x14ac:dyDescent="0.25">
      <c r="B9" s="35"/>
      <c r="C9">
        <f>B20*(H19/J18)</f>
        <v>0.16904248417810516</v>
      </c>
      <c r="D9" s="7" t="s">
        <v>104</v>
      </c>
      <c r="E9" s="21">
        <v>0.16904248417810516</v>
      </c>
    </row>
    <row r="10" spans="2:13" x14ac:dyDescent="0.25">
      <c r="B10" s="35"/>
      <c r="C10">
        <f>B21*(H20/J18)</f>
        <v>6.2356398918275019E-2</v>
      </c>
      <c r="D10" s="7" t="s">
        <v>104</v>
      </c>
      <c r="E10" s="21">
        <v>6.2356398918275019E-2</v>
      </c>
    </row>
    <row r="11" spans="2:13" x14ac:dyDescent="0.25">
      <c r="B11" s="35"/>
      <c r="C11">
        <f>B22*(H21/J18)</f>
        <v>5.6458102362130398E-2</v>
      </c>
      <c r="D11" s="7" t="s">
        <v>104</v>
      </c>
      <c r="E11" s="21">
        <v>5.6458102362130398E-2</v>
      </c>
    </row>
    <row r="12" spans="2:13" x14ac:dyDescent="0.25">
      <c r="B12" s="35"/>
      <c r="C12">
        <f>B23*(H22/J18)</f>
        <v>0.22596588169249154</v>
      </c>
      <c r="D12" s="7" t="s">
        <v>104</v>
      </c>
      <c r="E12" s="21">
        <v>0.22596588169249154</v>
      </c>
    </row>
    <row r="13" spans="2:13" x14ac:dyDescent="0.25">
      <c r="B13" s="35"/>
      <c r="C13">
        <f>B24*(H23/J18)</f>
        <v>-0.2613904821917617</v>
      </c>
      <c r="D13" s="7" t="s">
        <v>104</v>
      </c>
      <c r="E13" s="21">
        <v>-0.26139048219176197</v>
      </c>
    </row>
    <row r="14" spans="2:13" x14ac:dyDescent="0.25">
      <c r="D14" s="7"/>
    </row>
    <row r="16" spans="2:13" x14ac:dyDescent="0.25">
      <c r="B16" t="s">
        <v>127</v>
      </c>
      <c r="G16" t="s">
        <v>126</v>
      </c>
      <c r="J16" t="s">
        <v>135</v>
      </c>
    </row>
    <row r="17" spans="2:18" x14ac:dyDescent="0.25">
      <c r="B17" s="5">
        <v>504.49561653282893</v>
      </c>
      <c r="C17" s="8" t="s">
        <v>81</v>
      </c>
      <c r="G17" s="35" t="s">
        <v>128</v>
      </c>
      <c r="H17" s="5">
        <v>160.90833333333333</v>
      </c>
      <c r="J17" s="36" t="s">
        <v>93</v>
      </c>
    </row>
    <row r="18" spans="2:18" x14ac:dyDescent="0.25">
      <c r="B18" s="5">
        <v>1.435217146677912</v>
      </c>
      <c r="C18" s="8" t="s">
        <v>82</v>
      </c>
      <c r="G18" s="35" t="s">
        <v>129</v>
      </c>
      <c r="H18" s="5">
        <v>126.26161666666671</v>
      </c>
      <c r="J18" s="5">
        <v>983.92416666666702</v>
      </c>
    </row>
    <row r="19" spans="2:18" x14ac:dyDescent="0.25">
      <c r="B19" s="5">
        <v>9.1735780664630243E-4</v>
      </c>
      <c r="C19" s="8" t="s">
        <v>83</v>
      </c>
      <c r="G19" s="35" t="s">
        <v>130</v>
      </c>
      <c r="H19" s="5">
        <v>2.1033333333333335</v>
      </c>
    </row>
    <row r="20" spans="2:18" x14ac:dyDescent="0.25">
      <c r="B20" s="5">
        <v>79.076855170937577</v>
      </c>
      <c r="C20" s="8" t="s">
        <v>84</v>
      </c>
      <c r="G20" s="35" t="s">
        <v>131</v>
      </c>
      <c r="H20" s="5">
        <v>74.541666666666671</v>
      </c>
    </row>
    <row r="21" spans="2:18" x14ac:dyDescent="0.25">
      <c r="B21" s="5">
        <v>0.82308285534262271</v>
      </c>
      <c r="C21" s="8" t="s">
        <v>85</v>
      </c>
      <c r="G21" s="35" t="s">
        <v>132</v>
      </c>
      <c r="H21" s="5">
        <v>0.98333333333333328</v>
      </c>
    </row>
    <row r="22" spans="2:18" x14ac:dyDescent="0.25">
      <c r="B22" s="5">
        <v>56.492025069397158</v>
      </c>
      <c r="C22" s="8" t="s">
        <v>86</v>
      </c>
      <c r="G22" s="35" t="s">
        <v>133</v>
      </c>
      <c r="H22" s="5">
        <v>7.4300000000000006</v>
      </c>
    </row>
    <row r="23" spans="2:18" x14ac:dyDescent="0.25">
      <c r="B23" s="5">
        <v>29.923727030872598</v>
      </c>
      <c r="C23" s="8" t="s">
        <v>87</v>
      </c>
      <c r="G23" s="35" t="s">
        <v>134</v>
      </c>
      <c r="H23" s="5">
        <v>0.83133333333333359</v>
      </c>
    </row>
    <row r="24" spans="2:18" x14ac:dyDescent="0.25">
      <c r="B24" s="5">
        <v>-309.36857942878186</v>
      </c>
      <c r="C24" s="8" t="s">
        <v>88</v>
      </c>
    </row>
    <row r="28" spans="2:18" x14ac:dyDescent="0.25">
      <c r="C28" s="20" t="s">
        <v>135</v>
      </c>
      <c r="D28" s="38"/>
      <c r="E28" s="38"/>
      <c r="F28" s="38"/>
      <c r="G28" s="38"/>
      <c r="H28" s="38"/>
      <c r="I28" s="39"/>
    </row>
    <row r="29" spans="2:18" ht="35.25" customHeight="1" x14ac:dyDescent="0.25">
      <c r="C29" s="17"/>
      <c r="D29" s="17"/>
      <c r="E29" s="17"/>
      <c r="F29" s="17"/>
      <c r="G29" s="17"/>
      <c r="H29" s="17"/>
      <c r="I29" s="17"/>
      <c r="J29" s="37" t="s">
        <v>136</v>
      </c>
      <c r="K29" s="37" t="s">
        <v>137</v>
      </c>
      <c r="L29" s="37" t="s">
        <v>138</v>
      </c>
      <c r="M29" s="37" t="s">
        <v>139</v>
      </c>
      <c r="N29" s="37" t="s">
        <v>140</v>
      </c>
      <c r="O29" s="37" t="s">
        <v>141</v>
      </c>
      <c r="P29" s="37" t="s">
        <v>142</v>
      </c>
      <c r="Q29" s="1"/>
      <c r="R29" s="1"/>
    </row>
    <row r="30" spans="2:18" x14ac:dyDescent="0.25">
      <c r="C30" s="5">
        <v>237</v>
      </c>
      <c r="D30" s="5">
        <v>164.5</v>
      </c>
      <c r="E30" s="5">
        <v>2.7</v>
      </c>
      <c r="F30" s="5">
        <v>150</v>
      </c>
      <c r="G30" s="5">
        <v>3</v>
      </c>
      <c r="H30" s="5">
        <v>7.9</v>
      </c>
      <c r="I30" s="20">
        <v>0.85</v>
      </c>
      <c r="J30" s="5">
        <f>C30-$H$17</f>
        <v>76.091666666666669</v>
      </c>
      <c r="K30" s="5">
        <f>D30-$H$18</f>
        <v>38.238383333333289</v>
      </c>
      <c r="L30" s="5">
        <f>E30-$H$19</f>
        <v>0.59666666666666668</v>
      </c>
      <c r="M30" s="5">
        <f>F30-$H$20</f>
        <v>75.458333333333329</v>
      </c>
      <c r="N30" s="5">
        <f>G30-$H$21</f>
        <v>2.0166666666666666</v>
      </c>
      <c r="O30" s="5">
        <f>H30-$H$22</f>
        <v>0.46999999999999975</v>
      </c>
      <c r="P30" s="5">
        <f>I30-$H$23</f>
        <v>1.8666666666666387E-2</v>
      </c>
    </row>
    <row r="31" spans="2:18" x14ac:dyDescent="0.25">
      <c r="C31" s="5">
        <v>200</v>
      </c>
      <c r="D31" s="5">
        <v>35.200000000000003</v>
      </c>
      <c r="E31" s="5">
        <v>3.23</v>
      </c>
      <c r="F31" s="5">
        <v>40</v>
      </c>
      <c r="G31" s="5">
        <v>11</v>
      </c>
      <c r="H31" s="5">
        <v>7.7</v>
      </c>
      <c r="I31" s="20">
        <v>0.79</v>
      </c>
      <c r="J31" s="5">
        <f t="shared" ref="J31:J89" si="0">C31-$H$17</f>
        <v>39.091666666666669</v>
      </c>
      <c r="K31" s="5">
        <f t="shared" ref="K31:K88" si="1">D31-$H$18</f>
        <v>-91.061616666666708</v>
      </c>
      <c r="L31" s="5">
        <f t="shared" ref="L31:L89" si="2">E31-$H$19</f>
        <v>1.1266666666666665</v>
      </c>
      <c r="M31" s="5">
        <f t="shared" ref="M31:M89" si="3">F31-$H$20</f>
        <v>-34.541666666666671</v>
      </c>
      <c r="N31" s="5">
        <f t="shared" ref="N31:N89" si="4">G31-$H$21</f>
        <v>10.016666666666667</v>
      </c>
      <c r="O31" s="5">
        <f t="shared" ref="O31:O89" si="5">H31-$H$22</f>
        <v>0.26999999999999957</v>
      </c>
      <c r="P31" s="5">
        <f t="shared" ref="P31:P89" si="6">I31-$H$23</f>
        <v>-4.1333333333333555E-2</v>
      </c>
    </row>
    <row r="32" spans="2:18" x14ac:dyDescent="0.25">
      <c r="C32" s="5">
        <v>220</v>
      </c>
      <c r="D32" s="5">
        <v>185.1</v>
      </c>
      <c r="E32" s="5">
        <v>2.37</v>
      </c>
      <c r="F32" s="5">
        <v>155</v>
      </c>
      <c r="G32" s="5">
        <v>0</v>
      </c>
      <c r="H32" s="5">
        <v>8.1999999999999993</v>
      </c>
      <c r="I32" s="20">
        <v>0.93</v>
      </c>
      <c r="J32" s="5">
        <f t="shared" si="0"/>
        <v>59.091666666666669</v>
      </c>
      <c r="K32" s="5">
        <f t="shared" si="1"/>
        <v>58.838383333333283</v>
      </c>
      <c r="L32" s="5">
        <f t="shared" si="2"/>
        <v>0.26666666666666661</v>
      </c>
      <c r="M32" s="5">
        <f t="shared" si="3"/>
        <v>80.458333333333329</v>
      </c>
      <c r="N32" s="5">
        <f t="shared" si="4"/>
        <v>-0.98333333333333328</v>
      </c>
      <c r="O32" s="5">
        <f t="shared" si="5"/>
        <v>0.76999999999999869</v>
      </c>
      <c r="P32" s="5">
        <f t="shared" si="6"/>
        <v>9.8666666666666458E-2</v>
      </c>
    </row>
    <row r="33" spans="3:16" x14ac:dyDescent="0.25">
      <c r="C33" s="5">
        <v>125</v>
      </c>
      <c r="D33" s="5">
        <v>312</v>
      </c>
      <c r="E33" s="5">
        <v>2.17</v>
      </c>
      <c r="F33" s="5">
        <v>40</v>
      </c>
      <c r="G33" s="5">
        <v>0</v>
      </c>
      <c r="H33" s="5">
        <v>8.1</v>
      </c>
      <c r="I33" s="20">
        <v>0.82</v>
      </c>
      <c r="J33" s="5">
        <f t="shared" si="0"/>
        <v>-35.908333333333331</v>
      </c>
      <c r="K33" s="5">
        <f t="shared" si="1"/>
        <v>185.73838333333327</v>
      </c>
      <c r="L33" s="5">
        <f t="shared" si="2"/>
        <v>6.666666666666643E-2</v>
      </c>
      <c r="M33" s="5">
        <f t="shared" si="3"/>
        <v>-34.541666666666671</v>
      </c>
      <c r="N33" s="5">
        <f t="shared" si="4"/>
        <v>-0.98333333333333328</v>
      </c>
      <c r="O33" s="5">
        <f t="shared" si="5"/>
        <v>0.66999999999999904</v>
      </c>
      <c r="P33" s="5">
        <f t="shared" si="6"/>
        <v>-1.1333333333333639E-2</v>
      </c>
    </row>
    <row r="34" spans="3:16" x14ac:dyDescent="0.25">
      <c r="C34" s="5">
        <v>150</v>
      </c>
      <c r="D34" s="5">
        <v>16.7</v>
      </c>
      <c r="E34" s="5">
        <v>1.7</v>
      </c>
      <c r="F34" s="5">
        <v>60</v>
      </c>
      <c r="G34" s="5">
        <v>2</v>
      </c>
      <c r="H34" s="5">
        <v>7.7</v>
      </c>
      <c r="I34" s="20">
        <v>0.88</v>
      </c>
      <c r="J34" s="5">
        <f t="shared" si="0"/>
        <v>-10.908333333333331</v>
      </c>
      <c r="K34" s="5">
        <f t="shared" si="1"/>
        <v>-109.56161666666671</v>
      </c>
      <c r="L34" s="5">
        <f t="shared" si="2"/>
        <v>-0.40333333333333354</v>
      </c>
      <c r="M34" s="5">
        <f t="shared" si="3"/>
        <v>-14.541666666666671</v>
      </c>
      <c r="N34" s="5">
        <f t="shared" si="4"/>
        <v>1.0166666666666666</v>
      </c>
      <c r="O34" s="5">
        <f t="shared" si="5"/>
        <v>0.26999999999999957</v>
      </c>
      <c r="P34" s="5">
        <f t="shared" si="6"/>
        <v>4.8666666666666414E-2</v>
      </c>
    </row>
    <row r="35" spans="3:16" x14ac:dyDescent="0.25">
      <c r="C35" s="5">
        <v>200</v>
      </c>
      <c r="D35" s="5">
        <v>198.4</v>
      </c>
      <c r="E35" s="5">
        <v>2.1800000000000002</v>
      </c>
      <c r="F35" s="5">
        <v>120</v>
      </c>
      <c r="G35" s="5">
        <v>0</v>
      </c>
      <c r="H35" s="5">
        <v>7.3</v>
      </c>
      <c r="I35" s="20">
        <v>0.93</v>
      </c>
      <c r="J35" s="5">
        <f t="shared" si="0"/>
        <v>39.091666666666669</v>
      </c>
      <c r="K35" s="5">
        <f t="shared" si="1"/>
        <v>72.138383333333294</v>
      </c>
      <c r="L35" s="5">
        <f t="shared" si="2"/>
        <v>7.6666666666666661E-2</v>
      </c>
      <c r="M35" s="5">
        <f t="shared" si="3"/>
        <v>45.458333333333329</v>
      </c>
      <c r="N35" s="5">
        <f t="shared" si="4"/>
        <v>-0.98333333333333328</v>
      </c>
      <c r="O35" s="5">
        <f t="shared" si="5"/>
        <v>-0.13000000000000078</v>
      </c>
      <c r="P35" s="5">
        <f t="shared" si="6"/>
        <v>9.8666666666666458E-2</v>
      </c>
    </row>
    <row r="36" spans="3:16" x14ac:dyDescent="0.25">
      <c r="C36" s="5">
        <v>195</v>
      </c>
      <c r="D36" s="5">
        <v>219.8</v>
      </c>
      <c r="E36" s="5">
        <v>2.57</v>
      </c>
      <c r="F36" s="5">
        <v>75</v>
      </c>
      <c r="G36" s="5">
        <v>0</v>
      </c>
      <c r="H36" s="5">
        <v>6.3</v>
      </c>
      <c r="I36" s="20">
        <v>0.83</v>
      </c>
      <c r="J36" s="5">
        <f t="shared" si="0"/>
        <v>34.091666666666669</v>
      </c>
      <c r="K36" s="5">
        <f t="shared" si="1"/>
        <v>93.5383833333333</v>
      </c>
      <c r="L36" s="5">
        <f t="shared" si="2"/>
        <v>0.46666666666666634</v>
      </c>
      <c r="M36" s="5">
        <f t="shared" si="3"/>
        <v>0.4583333333333286</v>
      </c>
      <c r="N36" s="5">
        <f t="shared" si="4"/>
        <v>-0.98333333333333328</v>
      </c>
      <c r="O36" s="5">
        <f t="shared" si="5"/>
        <v>-1.1300000000000008</v>
      </c>
      <c r="P36" s="5">
        <f t="shared" si="6"/>
        <v>-1.3333333333336306E-3</v>
      </c>
    </row>
    <row r="37" spans="3:16" x14ac:dyDescent="0.25">
      <c r="C37" s="5">
        <v>94</v>
      </c>
      <c r="D37" s="5">
        <v>496.78</v>
      </c>
      <c r="E37" s="5">
        <v>3.21</v>
      </c>
      <c r="F37" s="5">
        <v>50</v>
      </c>
      <c r="G37" s="5">
        <v>11</v>
      </c>
      <c r="H37" s="5">
        <v>8.9</v>
      </c>
      <c r="I37" s="20">
        <v>0.76</v>
      </c>
      <c r="J37" s="5">
        <f t="shared" si="0"/>
        <v>-66.908333333333331</v>
      </c>
      <c r="K37" s="5">
        <f t="shared" si="1"/>
        <v>370.51838333333325</v>
      </c>
      <c r="L37" s="5">
        <f t="shared" si="2"/>
        <v>1.1066666666666665</v>
      </c>
      <c r="M37" s="5">
        <f t="shared" si="3"/>
        <v>-24.541666666666671</v>
      </c>
      <c r="N37" s="5">
        <f t="shared" si="4"/>
        <v>10.016666666666667</v>
      </c>
      <c r="O37" s="5">
        <f t="shared" si="5"/>
        <v>1.4699999999999998</v>
      </c>
      <c r="P37" s="5">
        <f t="shared" si="6"/>
        <v>-7.1333333333333582E-2</v>
      </c>
    </row>
    <row r="38" spans="3:16" x14ac:dyDescent="0.25">
      <c r="C38" s="5">
        <v>200</v>
      </c>
      <c r="D38" s="5">
        <v>83</v>
      </c>
      <c r="E38" s="5">
        <v>2.23</v>
      </c>
      <c r="F38" s="5">
        <v>50</v>
      </c>
      <c r="G38" s="5">
        <v>2</v>
      </c>
      <c r="H38" s="5">
        <v>7.8</v>
      </c>
      <c r="I38" s="20">
        <v>0.9</v>
      </c>
      <c r="J38" s="5">
        <f t="shared" si="0"/>
        <v>39.091666666666669</v>
      </c>
      <c r="K38" s="5">
        <f t="shared" si="1"/>
        <v>-43.261616666666711</v>
      </c>
      <c r="L38" s="5">
        <f t="shared" si="2"/>
        <v>0.12666666666666648</v>
      </c>
      <c r="M38" s="5">
        <f t="shared" si="3"/>
        <v>-24.541666666666671</v>
      </c>
      <c r="N38" s="5">
        <f t="shared" si="4"/>
        <v>1.0166666666666666</v>
      </c>
      <c r="O38" s="5">
        <f t="shared" si="5"/>
        <v>0.36999999999999922</v>
      </c>
      <c r="P38" s="5">
        <f t="shared" si="6"/>
        <v>6.8666666666666432E-2</v>
      </c>
    </row>
    <row r="39" spans="3:16" x14ac:dyDescent="0.25">
      <c r="C39" s="5">
        <v>210</v>
      </c>
      <c r="D39" s="5">
        <v>201.3</v>
      </c>
      <c r="E39" s="5">
        <v>2.4500000000000002</v>
      </c>
      <c r="F39" s="5">
        <v>100</v>
      </c>
      <c r="G39" s="5">
        <v>0</v>
      </c>
      <c r="H39" s="5">
        <v>5.9</v>
      </c>
      <c r="I39" s="20">
        <v>0.84</v>
      </c>
      <c r="J39" s="5">
        <f t="shared" si="0"/>
        <v>49.091666666666669</v>
      </c>
      <c r="K39" s="5">
        <f t="shared" si="1"/>
        <v>75.0383833333333</v>
      </c>
      <c r="L39" s="5">
        <f t="shared" si="2"/>
        <v>0.34666666666666668</v>
      </c>
      <c r="M39" s="5">
        <f t="shared" si="3"/>
        <v>25.458333333333329</v>
      </c>
      <c r="N39" s="5">
        <f t="shared" si="4"/>
        <v>-0.98333333333333328</v>
      </c>
      <c r="O39" s="5">
        <f t="shared" si="5"/>
        <v>-1.5300000000000002</v>
      </c>
      <c r="P39" s="5">
        <f t="shared" si="6"/>
        <v>8.6666666666663783E-3</v>
      </c>
    </row>
    <row r="40" spans="3:16" x14ac:dyDescent="0.25">
      <c r="C40" s="5">
        <v>250</v>
      </c>
      <c r="D40" s="5">
        <v>88</v>
      </c>
      <c r="E40" s="5">
        <v>2.4500000000000002</v>
      </c>
      <c r="F40" s="5">
        <v>175</v>
      </c>
      <c r="G40" s="5">
        <v>0</v>
      </c>
      <c r="H40" s="5">
        <v>8.5</v>
      </c>
      <c r="I40" s="20">
        <v>0.93</v>
      </c>
      <c r="J40" s="5">
        <f t="shared" si="0"/>
        <v>89.091666666666669</v>
      </c>
      <c r="K40" s="5">
        <f t="shared" si="1"/>
        <v>-38.261616666666711</v>
      </c>
      <c r="L40" s="5">
        <f t="shared" si="2"/>
        <v>0.34666666666666668</v>
      </c>
      <c r="M40" s="5">
        <f t="shared" si="3"/>
        <v>100.45833333333333</v>
      </c>
      <c r="N40" s="5">
        <f t="shared" si="4"/>
        <v>-0.98333333333333328</v>
      </c>
      <c r="O40" s="5">
        <f t="shared" si="5"/>
        <v>1.0699999999999994</v>
      </c>
      <c r="P40" s="5">
        <f t="shared" si="6"/>
        <v>9.8666666666666458E-2</v>
      </c>
    </row>
    <row r="41" spans="3:16" x14ac:dyDescent="0.25">
      <c r="C41" s="5">
        <v>225</v>
      </c>
      <c r="D41" s="5">
        <v>46.64</v>
      </c>
      <c r="E41" s="5">
        <v>2.31</v>
      </c>
      <c r="F41" s="5">
        <v>75</v>
      </c>
      <c r="G41" s="5">
        <v>1</v>
      </c>
      <c r="H41" s="5">
        <v>7.3</v>
      </c>
      <c r="I41" s="20">
        <v>0.85</v>
      </c>
      <c r="J41" s="5">
        <f t="shared" si="0"/>
        <v>64.091666666666669</v>
      </c>
      <c r="K41" s="5">
        <f t="shared" si="1"/>
        <v>-79.621616666666711</v>
      </c>
      <c r="L41" s="5">
        <f t="shared" si="2"/>
        <v>0.20666666666666655</v>
      </c>
      <c r="M41" s="5">
        <f t="shared" si="3"/>
        <v>0.4583333333333286</v>
      </c>
      <c r="N41" s="5">
        <f t="shared" si="4"/>
        <v>1.6666666666666718E-2</v>
      </c>
      <c r="O41" s="5">
        <f t="shared" si="5"/>
        <v>-0.13000000000000078</v>
      </c>
      <c r="P41" s="5">
        <f t="shared" si="6"/>
        <v>1.8666666666666387E-2</v>
      </c>
    </row>
    <row r="42" spans="3:16" x14ac:dyDescent="0.25">
      <c r="C42" s="5">
        <v>200</v>
      </c>
      <c r="D42" s="5">
        <v>44.8</v>
      </c>
      <c r="E42" s="5">
        <v>1.3</v>
      </c>
      <c r="F42" s="5">
        <v>75</v>
      </c>
      <c r="G42" s="5">
        <v>2</v>
      </c>
      <c r="H42" s="5">
        <v>8.4</v>
      </c>
      <c r="I42" s="20">
        <v>0.68</v>
      </c>
      <c r="J42" s="5">
        <f t="shared" si="0"/>
        <v>39.091666666666669</v>
      </c>
      <c r="K42" s="5">
        <f t="shared" si="1"/>
        <v>-81.461616666666714</v>
      </c>
      <c r="L42" s="5">
        <f t="shared" si="2"/>
        <v>-0.80333333333333345</v>
      </c>
      <c r="M42" s="5">
        <f t="shared" si="3"/>
        <v>0.4583333333333286</v>
      </c>
      <c r="N42" s="5">
        <f t="shared" si="4"/>
        <v>1.0166666666666666</v>
      </c>
      <c r="O42" s="5">
        <f t="shared" si="5"/>
        <v>0.96999999999999975</v>
      </c>
      <c r="P42" s="5">
        <f t="shared" si="6"/>
        <v>-0.15133333333333354</v>
      </c>
    </row>
    <row r="43" spans="3:16" x14ac:dyDescent="0.25">
      <c r="C43" s="5">
        <v>250</v>
      </c>
      <c r="D43" s="5">
        <v>260.39999999999998</v>
      </c>
      <c r="E43" s="5">
        <v>2.16</v>
      </c>
      <c r="F43" s="5">
        <v>100</v>
      </c>
      <c r="G43" s="5">
        <v>0</v>
      </c>
      <c r="H43" s="5">
        <v>6.7</v>
      </c>
      <c r="I43" s="20">
        <v>0.9</v>
      </c>
      <c r="J43" s="5">
        <f t="shared" si="0"/>
        <v>89.091666666666669</v>
      </c>
      <c r="K43" s="5">
        <f t="shared" si="1"/>
        <v>134.13838333333325</v>
      </c>
      <c r="L43" s="5">
        <f t="shared" si="2"/>
        <v>5.6666666666666643E-2</v>
      </c>
      <c r="M43" s="5">
        <f t="shared" si="3"/>
        <v>25.458333333333329</v>
      </c>
      <c r="N43" s="5">
        <f t="shared" si="4"/>
        <v>-0.98333333333333328</v>
      </c>
      <c r="O43" s="5">
        <f t="shared" si="5"/>
        <v>-0.73000000000000043</v>
      </c>
      <c r="P43" s="5">
        <f t="shared" si="6"/>
        <v>6.8666666666666432E-2</v>
      </c>
    </row>
    <row r="44" spans="3:16" x14ac:dyDescent="0.25">
      <c r="C44" s="5">
        <v>63</v>
      </c>
      <c r="D44" s="5">
        <v>605.1</v>
      </c>
      <c r="E44" s="5">
        <v>2.0699999999999998</v>
      </c>
      <c r="F44" s="5">
        <v>25</v>
      </c>
      <c r="G44" s="5">
        <v>3</v>
      </c>
      <c r="H44" s="5">
        <v>8</v>
      </c>
      <c r="I44" s="20">
        <v>0.75</v>
      </c>
      <c r="J44" s="5">
        <f t="shared" si="0"/>
        <v>-97.908333333333331</v>
      </c>
      <c r="K44" s="5">
        <f t="shared" si="1"/>
        <v>478.8383833333333</v>
      </c>
      <c r="L44" s="5">
        <f t="shared" si="2"/>
        <v>-3.3333333333333659E-2</v>
      </c>
      <c r="M44" s="5">
        <f t="shared" si="3"/>
        <v>-49.541666666666671</v>
      </c>
      <c r="N44" s="5">
        <f t="shared" si="4"/>
        <v>2.0166666666666666</v>
      </c>
      <c r="O44" s="5">
        <f t="shared" si="5"/>
        <v>0.5699999999999994</v>
      </c>
      <c r="P44" s="5">
        <f t="shared" si="6"/>
        <v>-8.1333333333333591E-2</v>
      </c>
    </row>
    <row r="45" spans="3:16" x14ac:dyDescent="0.25">
      <c r="C45" s="5">
        <v>115</v>
      </c>
      <c r="D45" s="5">
        <v>20.5</v>
      </c>
      <c r="E45" s="5">
        <v>2.16</v>
      </c>
      <c r="F45" s="5">
        <v>15</v>
      </c>
      <c r="G45" s="5">
        <v>0</v>
      </c>
      <c r="H45" s="5">
        <v>6.6</v>
      </c>
      <c r="I45" s="20">
        <v>0.71</v>
      </c>
      <c r="J45" s="5">
        <f t="shared" si="0"/>
        <v>-45.908333333333331</v>
      </c>
      <c r="K45" s="5">
        <f t="shared" si="1"/>
        <v>-105.76161666666671</v>
      </c>
      <c r="L45" s="5">
        <f t="shared" si="2"/>
        <v>5.6666666666666643E-2</v>
      </c>
      <c r="M45" s="5">
        <f t="shared" si="3"/>
        <v>-59.541666666666671</v>
      </c>
      <c r="N45" s="5">
        <f t="shared" si="4"/>
        <v>-0.98333333333333328</v>
      </c>
      <c r="O45" s="5">
        <f t="shared" si="5"/>
        <v>-0.83000000000000096</v>
      </c>
      <c r="P45" s="5">
        <f t="shared" si="6"/>
        <v>-0.12133333333333363</v>
      </c>
    </row>
    <row r="46" spans="3:16" x14ac:dyDescent="0.25">
      <c r="C46" s="5">
        <v>200</v>
      </c>
      <c r="D46" s="5">
        <v>100.5</v>
      </c>
      <c r="E46" s="5">
        <v>1.48</v>
      </c>
      <c r="F46" s="5">
        <v>80</v>
      </c>
      <c r="G46" s="5">
        <v>2</v>
      </c>
      <c r="H46" s="5">
        <v>6.5</v>
      </c>
      <c r="I46" s="20">
        <v>0.84</v>
      </c>
      <c r="J46" s="5">
        <f t="shared" si="0"/>
        <v>39.091666666666669</v>
      </c>
      <c r="K46" s="5">
        <f t="shared" si="1"/>
        <v>-25.761616666666711</v>
      </c>
      <c r="L46" s="5">
        <f t="shared" si="2"/>
        <v>-0.62333333333333352</v>
      </c>
      <c r="M46" s="5">
        <f t="shared" si="3"/>
        <v>5.4583333333333286</v>
      </c>
      <c r="N46" s="5">
        <f t="shared" si="4"/>
        <v>1.0166666666666666</v>
      </c>
      <c r="O46" s="5">
        <f t="shared" si="5"/>
        <v>-0.9300000000000006</v>
      </c>
      <c r="P46" s="5">
        <f t="shared" si="6"/>
        <v>8.6666666666663783E-3</v>
      </c>
    </row>
    <row r="47" spans="3:16" x14ac:dyDescent="0.25">
      <c r="C47" s="5">
        <v>180</v>
      </c>
      <c r="D47" s="5">
        <v>138</v>
      </c>
      <c r="E47" s="5">
        <v>2.4900000000000002</v>
      </c>
      <c r="F47" s="5">
        <v>120</v>
      </c>
      <c r="G47" s="5">
        <v>0</v>
      </c>
      <c r="H47" s="5">
        <v>8</v>
      </c>
      <c r="I47" s="20">
        <v>0.94</v>
      </c>
      <c r="J47" s="5">
        <f t="shared" si="0"/>
        <v>19.091666666666669</v>
      </c>
      <c r="K47" s="5">
        <f t="shared" si="1"/>
        <v>11.738383333333289</v>
      </c>
      <c r="L47" s="5">
        <f t="shared" si="2"/>
        <v>0.38666666666666671</v>
      </c>
      <c r="M47" s="5">
        <f t="shared" si="3"/>
        <v>45.458333333333329</v>
      </c>
      <c r="N47" s="5">
        <f t="shared" si="4"/>
        <v>-0.98333333333333328</v>
      </c>
      <c r="O47" s="5">
        <f t="shared" si="5"/>
        <v>0.5699999999999994</v>
      </c>
      <c r="P47" s="5">
        <f t="shared" si="6"/>
        <v>0.10866666666666636</v>
      </c>
    </row>
    <row r="48" spans="3:16" x14ac:dyDescent="0.25">
      <c r="C48" s="5">
        <v>185</v>
      </c>
      <c r="D48" s="5">
        <v>41.3</v>
      </c>
      <c r="E48" s="5">
        <v>2.3199999999999998</v>
      </c>
      <c r="F48" s="5">
        <v>100</v>
      </c>
      <c r="G48" s="5">
        <v>2</v>
      </c>
      <c r="H48" s="5">
        <v>9</v>
      </c>
      <c r="I48" s="20">
        <v>0.92</v>
      </c>
      <c r="J48" s="5">
        <f t="shared" si="0"/>
        <v>24.091666666666669</v>
      </c>
      <c r="K48" s="5">
        <f t="shared" si="1"/>
        <v>-84.961616666666714</v>
      </c>
      <c r="L48" s="5">
        <f t="shared" si="2"/>
        <v>0.21666666666666634</v>
      </c>
      <c r="M48" s="5">
        <f t="shared" si="3"/>
        <v>25.458333333333329</v>
      </c>
      <c r="N48" s="5">
        <f t="shared" si="4"/>
        <v>1.0166666666666666</v>
      </c>
      <c r="O48" s="5">
        <f t="shared" si="5"/>
        <v>1.5699999999999994</v>
      </c>
      <c r="P48" s="5">
        <f t="shared" si="6"/>
        <v>8.8666666666666449E-2</v>
      </c>
    </row>
    <row r="49" spans="3:16" x14ac:dyDescent="0.25">
      <c r="C49" s="5">
        <v>45</v>
      </c>
      <c r="D49" s="5">
        <v>30.4</v>
      </c>
      <c r="E49" s="5">
        <v>1.29</v>
      </c>
      <c r="F49" s="5">
        <v>15</v>
      </c>
      <c r="G49" s="5">
        <v>0</v>
      </c>
      <c r="H49" s="5">
        <v>8.5</v>
      </c>
      <c r="I49" s="20">
        <v>0.68</v>
      </c>
      <c r="J49" s="5">
        <f t="shared" si="0"/>
        <v>-115.90833333333333</v>
      </c>
      <c r="K49" s="5">
        <f t="shared" si="1"/>
        <v>-95.86161666666672</v>
      </c>
      <c r="L49" s="5">
        <f t="shared" si="2"/>
        <v>-0.81333333333333346</v>
      </c>
      <c r="M49" s="5">
        <f t="shared" si="3"/>
        <v>-59.541666666666671</v>
      </c>
      <c r="N49" s="5">
        <f t="shared" si="4"/>
        <v>-0.98333333333333328</v>
      </c>
      <c r="O49" s="5">
        <f t="shared" si="5"/>
        <v>1.0699999999999994</v>
      </c>
      <c r="P49" s="5">
        <f t="shared" si="6"/>
        <v>-0.15133333333333354</v>
      </c>
    </row>
    <row r="50" spans="3:16" x14ac:dyDescent="0.25">
      <c r="C50" s="5">
        <v>125</v>
      </c>
      <c r="D50" s="5">
        <v>15.7</v>
      </c>
      <c r="E50" s="5">
        <v>2.3199999999999998</v>
      </c>
      <c r="F50" s="5">
        <v>40</v>
      </c>
      <c r="G50" s="5">
        <v>0</v>
      </c>
      <c r="H50" s="5">
        <v>7.5</v>
      </c>
      <c r="I50" s="20">
        <v>0.66</v>
      </c>
      <c r="J50" s="5">
        <f t="shared" si="0"/>
        <v>-35.908333333333331</v>
      </c>
      <c r="K50" s="5">
        <f t="shared" si="1"/>
        <v>-110.56161666666671</v>
      </c>
      <c r="L50" s="5">
        <f t="shared" si="2"/>
        <v>0.21666666666666634</v>
      </c>
      <c r="M50" s="5">
        <f t="shared" si="3"/>
        <v>-34.541666666666671</v>
      </c>
      <c r="N50" s="5">
        <f t="shared" si="4"/>
        <v>-0.98333333333333328</v>
      </c>
      <c r="O50" s="5">
        <f t="shared" si="5"/>
        <v>6.9999999999999396E-2</v>
      </c>
      <c r="P50" s="5">
        <f t="shared" si="6"/>
        <v>-0.17133333333333356</v>
      </c>
    </row>
    <row r="51" spans="3:16" x14ac:dyDescent="0.25">
      <c r="C51" s="5">
        <v>76</v>
      </c>
      <c r="D51" s="5">
        <v>50</v>
      </c>
      <c r="E51" s="5">
        <v>1.38</v>
      </c>
      <c r="F51" s="5">
        <v>50</v>
      </c>
      <c r="G51" s="5">
        <v>0</v>
      </c>
      <c r="H51" s="5">
        <v>7.5</v>
      </c>
      <c r="I51" s="20">
        <v>0.88</v>
      </c>
      <c r="J51" s="5">
        <f t="shared" si="0"/>
        <v>-84.908333333333331</v>
      </c>
      <c r="K51" s="5">
        <f t="shared" si="1"/>
        <v>-76.261616666666711</v>
      </c>
      <c r="L51" s="5">
        <f t="shared" si="2"/>
        <v>-0.72333333333333361</v>
      </c>
      <c r="M51" s="5">
        <f t="shared" si="3"/>
        <v>-24.541666666666671</v>
      </c>
      <c r="N51" s="5">
        <f t="shared" si="4"/>
        <v>-0.98333333333333328</v>
      </c>
      <c r="O51" s="5">
        <f t="shared" si="5"/>
        <v>6.9999999999999396E-2</v>
      </c>
      <c r="P51" s="5">
        <f t="shared" si="6"/>
        <v>4.8666666666666414E-2</v>
      </c>
    </row>
    <row r="52" spans="3:16" x14ac:dyDescent="0.25">
      <c r="C52" s="5">
        <v>300</v>
      </c>
      <c r="D52" s="5">
        <v>216</v>
      </c>
      <c r="E52" s="5">
        <v>2.4900000000000002</v>
      </c>
      <c r="F52" s="5">
        <v>80</v>
      </c>
      <c r="G52" s="5">
        <v>0</v>
      </c>
      <c r="H52" s="5">
        <v>7.1</v>
      </c>
      <c r="I52" s="20">
        <v>0.67</v>
      </c>
      <c r="J52" s="5">
        <f t="shared" si="0"/>
        <v>139.09166666666667</v>
      </c>
      <c r="K52" s="5">
        <f t="shared" si="1"/>
        <v>89.738383333333289</v>
      </c>
      <c r="L52" s="5">
        <f t="shared" si="2"/>
        <v>0.38666666666666671</v>
      </c>
      <c r="M52" s="5">
        <f t="shared" si="3"/>
        <v>5.4583333333333286</v>
      </c>
      <c r="N52" s="5">
        <f t="shared" si="4"/>
        <v>-0.98333333333333328</v>
      </c>
      <c r="O52" s="5">
        <f t="shared" si="5"/>
        <v>-0.33000000000000096</v>
      </c>
      <c r="P52" s="5">
        <f t="shared" si="6"/>
        <v>-0.16133333333333355</v>
      </c>
    </row>
    <row r="53" spans="3:16" x14ac:dyDescent="0.25">
      <c r="C53" s="5">
        <v>225</v>
      </c>
      <c r="D53" s="5">
        <v>135.4</v>
      </c>
      <c r="E53" s="5">
        <v>2.41</v>
      </c>
      <c r="F53" s="5">
        <v>55</v>
      </c>
      <c r="G53" s="5">
        <v>0</v>
      </c>
      <c r="H53" s="5">
        <v>8</v>
      </c>
      <c r="I53" s="20">
        <v>0.94</v>
      </c>
      <c r="J53" s="5">
        <f t="shared" si="0"/>
        <v>64.091666666666669</v>
      </c>
      <c r="K53" s="5">
        <f t="shared" si="1"/>
        <v>9.1383833333332944</v>
      </c>
      <c r="L53" s="5">
        <f t="shared" si="2"/>
        <v>0.30666666666666664</v>
      </c>
      <c r="M53" s="5">
        <f t="shared" si="3"/>
        <v>-19.541666666666671</v>
      </c>
      <c r="N53" s="5">
        <f t="shared" si="4"/>
        <v>-0.98333333333333328</v>
      </c>
      <c r="O53" s="5">
        <f t="shared" si="5"/>
        <v>0.5699999999999994</v>
      </c>
      <c r="P53" s="5">
        <f t="shared" si="6"/>
        <v>0.10866666666666636</v>
      </c>
    </row>
    <row r="54" spans="3:16" x14ac:dyDescent="0.25">
      <c r="C54" s="5">
        <v>190</v>
      </c>
      <c r="D54" s="5">
        <v>312</v>
      </c>
      <c r="E54" s="5">
        <v>2.1</v>
      </c>
      <c r="F54" s="5">
        <v>50</v>
      </c>
      <c r="G54" s="5">
        <v>0</v>
      </c>
      <c r="H54" s="5">
        <v>7.7</v>
      </c>
      <c r="I54" s="20">
        <v>0.82</v>
      </c>
      <c r="J54" s="5">
        <f t="shared" si="0"/>
        <v>29.091666666666669</v>
      </c>
      <c r="K54" s="5">
        <f t="shared" si="1"/>
        <v>185.73838333333327</v>
      </c>
      <c r="L54" s="5">
        <f t="shared" si="2"/>
        <v>-3.3333333333334103E-3</v>
      </c>
      <c r="M54" s="5">
        <f t="shared" si="3"/>
        <v>-24.541666666666671</v>
      </c>
      <c r="N54" s="5">
        <f t="shared" si="4"/>
        <v>-0.98333333333333328</v>
      </c>
      <c r="O54" s="5">
        <f t="shared" si="5"/>
        <v>0.26999999999999957</v>
      </c>
      <c r="P54" s="5">
        <f t="shared" si="6"/>
        <v>-1.1333333333333639E-2</v>
      </c>
    </row>
    <row r="55" spans="3:16" x14ac:dyDescent="0.25">
      <c r="C55" s="5">
        <v>250</v>
      </c>
      <c r="D55" s="5">
        <v>117.6</v>
      </c>
      <c r="E55" s="5">
        <v>2.1</v>
      </c>
      <c r="F55" s="5">
        <v>150</v>
      </c>
      <c r="G55" s="5">
        <v>0</v>
      </c>
      <c r="H55" s="5">
        <v>7.6</v>
      </c>
      <c r="I55" s="20">
        <v>0.95</v>
      </c>
      <c r="J55" s="5">
        <f t="shared" si="0"/>
        <v>89.091666666666669</v>
      </c>
      <c r="K55" s="5">
        <f t="shared" si="1"/>
        <v>-8.6616166666667169</v>
      </c>
      <c r="L55" s="5">
        <f t="shared" si="2"/>
        <v>-3.3333333333334103E-3</v>
      </c>
      <c r="M55" s="5">
        <f t="shared" si="3"/>
        <v>75.458333333333329</v>
      </c>
      <c r="N55" s="5">
        <f t="shared" si="4"/>
        <v>-0.98333333333333328</v>
      </c>
      <c r="O55" s="5">
        <f t="shared" si="5"/>
        <v>0.16999999999999904</v>
      </c>
      <c r="P55" s="5">
        <f t="shared" si="6"/>
        <v>0.11866666666666636</v>
      </c>
    </row>
    <row r="56" spans="3:16" x14ac:dyDescent="0.25">
      <c r="C56" s="5">
        <v>150</v>
      </c>
      <c r="D56" s="5">
        <v>193</v>
      </c>
      <c r="E56" s="5">
        <v>2.1800000000000002</v>
      </c>
      <c r="F56" s="5">
        <v>75</v>
      </c>
      <c r="G56" s="5">
        <v>0</v>
      </c>
      <c r="H56" s="5">
        <v>7.4</v>
      </c>
      <c r="I56" s="20">
        <v>0.79</v>
      </c>
      <c r="J56" s="5">
        <f t="shared" si="0"/>
        <v>-10.908333333333331</v>
      </c>
      <c r="K56" s="5">
        <f t="shared" si="1"/>
        <v>66.738383333333289</v>
      </c>
      <c r="L56" s="5">
        <f t="shared" si="2"/>
        <v>7.6666666666666661E-2</v>
      </c>
      <c r="M56" s="5">
        <f t="shared" si="3"/>
        <v>0.4583333333333286</v>
      </c>
      <c r="N56" s="5">
        <f t="shared" si="4"/>
        <v>-0.98333333333333328</v>
      </c>
      <c r="O56" s="5">
        <f t="shared" si="5"/>
        <v>-3.0000000000000249E-2</v>
      </c>
      <c r="P56" s="5">
        <f t="shared" si="6"/>
        <v>-4.1333333333333555E-2</v>
      </c>
    </row>
    <row r="57" spans="3:16" x14ac:dyDescent="0.25">
      <c r="C57" s="5">
        <v>250</v>
      </c>
      <c r="D57" s="5">
        <v>236</v>
      </c>
      <c r="E57" s="5">
        <v>2.33</v>
      </c>
      <c r="F57" s="5">
        <v>125</v>
      </c>
      <c r="G57" s="5">
        <v>0</v>
      </c>
      <c r="H57" s="5">
        <v>7.5</v>
      </c>
      <c r="I57" s="20">
        <v>0.86</v>
      </c>
      <c r="J57" s="5">
        <f t="shared" si="0"/>
        <v>89.091666666666669</v>
      </c>
      <c r="K57" s="5">
        <f t="shared" si="1"/>
        <v>109.73838333333329</v>
      </c>
      <c r="L57" s="5">
        <f t="shared" si="2"/>
        <v>0.22666666666666657</v>
      </c>
      <c r="M57" s="5">
        <f t="shared" si="3"/>
        <v>50.458333333333329</v>
      </c>
      <c r="N57" s="5">
        <f t="shared" si="4"/>
        <v>-0.98333333333333328</v>
      </c>
      <c r="O57" s="5">
        <f t="shared" si="5"/>
        <v>6.9999999999999396E-2</v>
      </c>
      <c r="P57" s="5">
        <f t="shared" si="6"/>
        <v>2.8666666666666396E-2</v>
      </c>
    </row>
    <row r="58" spans="3:16" x14ac:dyDescent="0.25">
      <c r="C58" s="5">
        <v>94</v>
      </c>
      <c r="D58" s="5">
        <v>62.1</v>
      </c>
      <c r="E58" s="5">
        <v>2.59</v>
      </c>
      <c r="F58" s="5">
        <v>45</v>
      </c>
      <c r="G58" s="5">
        <v>2</v>
      </c>
      <c r="H58" s="5">
        <v>8.8000000000000007</v>
      </c>
      <c r="I58" s="20">
        <v>0.75</v>
      </c>
      <c r="J58" s="5">
        <f t="shared" si="0"/>
        <v>-66.908333333333331</v>
      </c>
      <c r="K58" s="5">
        <f t="shared" si="1"/>
        <v>-64.161616666666703</v>
      </c>
      <c r="L58" s="5">
        <f t="shared" si="2"/>
        <v>0.48666666666666636</v>
      </c>
      <c r="M58" s="5">
        <f t="shared" si="3"/>
        <v>-29.541666666666671</v>
      </c>
      <c r="N58" s="5">
        <f t="shared" si="4"/>
        <v>1.0166666666666666</v>
      </c>
      <c r="O58" s="5">
        <f t="shared" si="5"/>
        <v>1.37</v>
      </c>
      <c r="P58" s="5">
        <f t="shared" si="6"/>
        <v>-8.1333333333333591E-2</v>
      </c>
    </row>
    <row r="59" spans="3:16" x14ac:dyDescent="0.25">
      <c r="C59" s="5">
        <v>94</v>
      </c>
      <c r="D59" s="5">
        <v>70.251999999999995</v>
      </c>
      <c r="E59" s="5">
        <v>1.41</v>
      </c>
      <c r="F59" s="5">
        <v>40</v>
      </c>
      <c r="G59" s="5">
        <v>1</v>
      </c>
      <c r="H59" s="5">
        <v>8.1999999999999993</v>
      </c>
      <c r="I59" s="20">
        <v>0.81</v>
      </c>
      <c r="J59" s="5">
        <f t="shared" si="0"/>
        <v>-66.908333333333331</v>
      </c>
      <c r="K59" s="5">
        <f t="shared" si="1"/>
        <v>-56.009616666666716</v>
      </c>
      <c r="L59" s="5">
        <f t="shared" si="2"/>
        <v>-0.69333333333333358</v>
      </c>
      <c r="M59" s="5">
        <f t="shared" si="3"/>
        <v>-34.541666666666671</v>
      </c>
      <c r="N59" s="5">
        <f t="shared" si="4"/>
        <v>1.6666666666666718E-2</v>
      </c>
      <c r="O59" s="5">
        <f t="shared" si="5"/>
        <v>0.76999999999999869</v>
      </c>
      <c r="P59" s="5">
        <f t="shared" si="6"/>
        <v>-2.1333333333333537E-2</v>
      </c>
    </row>
    <row r="60" spans="3:16" x14ac:dyDescent="0.25">
      <c r="C60" s="5">
        <v>150</v>
      </c>
      <c r="D60" s="5">
        <v>2.0680000000000001</v>
      </c>
      <c r="E60" s="5">
        <v>1.33</v>
      </c>
      <c r="F60" s="5">
        <v>50</v>
      </c>
      <c r="G60" s="5">
        <v>0</v>
      </c>
      <c r="H60" s="5">
        <v>7.3</v>
      </c>
      <c r="I60" s="20">
        <v>0.85</v>
      </c>
      <c r="J60" s="5">
        <f t="shared" si="0"/>
        <v>-10.908333333333331</v>
      </c>
      <c r="K60" s="5">
        <f t="shared" si="1"/>
        <v>-124.19361666666671</v>
      </c>
      <c r="L60" s="5">
        <f t="shared" si="2"/>
        <v>-0.77333333333333343</v>
      </c>
      <c r="M60" s="5">
        <f t="shared" si="3"/>
        <v>-24.541666666666671</v>
      </c>
      <c r="N60" s="5">
        <f t="shared" si="4"/>
        <v>-0.98333333333333328</v>
      </c>
      <c r="O60" s="5">
        <f t="shared" si="5"/>
        <v>-0.13000000000000078</v>
      </c>
      <c r="P60" s="5">
        <f t="shared" si="6"/>
        <v>1.8666666666666387E-2</v>
      </c>
    </row>
    <row r="61" spans="3:16" x14ac:dyDescent="0.25">
      <c r="C61" s="5">
        <v>150</v>
      </c>
      <c r="D61" s="5">
        <v>85.5</v>
      </c>
      <c r="E61" s="5">
        <v>2.37</v>
      </c>
      <c r="F61" s="5">
        <v>60</v>
      </c>
      <c r="G61" s="5">
        <v>0</v>
      </c>
      <c r="H61" s="5">
        <v>7.6</v>
      </c>
      <c r="I61" s="20">
        <v>0.89</v>
      </c>
      <c r="J61" s="5">
        <f t="shared" si="0"/>
        <v>-10.908333333333331</v>
      </c>
      <c r="K61" s="5">
        <f t="shared" si="1"/>
        <v>-40.761616666666711</v>
      </c>
      <c r="L61" s="5">
        <f t="shared" si="2"/>
        <v>0.26666666666666661</v>
      </c>
      <c r="M61" s="5">
        <f t="shared" si="3"/>
        <v>-14.541666666666671</v>
      </c>
      <c r="N61" s="5">
        <f t="shared" si="4"/>
        <v>-0.98333333333333328</v>
      </c>
      <c r="O61" s="5">
        <f t="shared" si="5"/>
        <v>0.16999999999999904</v>
      </c>
      <c r="P61" s="5">
        <f t="shared" si="6"/>
        <v>5.8666666666666423E-2</v>
      </c>
    </row>
    <row r="62" spans="3:16" x14ac:dyDescent="0.25">
      <c r="C62" s="5">
        <v>258</v>
      </c>
      <c r="D62" s="5">
        <v>230.54400000000001</v>
      </c>
      <c r="E62" s="5">
        <v>2.19</v>
      </c>
      <c r="F62" s="5">
        <v>100</v>
      </c>
      <c r="G62" s="5">
        <v>0</v>
      </c>
      <c r="H62" s="5">
        <v>6.2</v>
      </c>
      <c r="I62" s="20">
        <v>0.83</v>
      </c>
      <c r="J62" s="5">
        <f t="shared" si="0"/>
        <v>97.091666666666669</v>
      </c>
      <c r="K62" s="5">
        <f t="shared" si="1"/>
        <v>104.2823833333333</v>
      </c>
      <c r="L62" s="5">
        <f t="shared" si="2"/>
        <v>8.6666666666666448E-2</v>
      </c>
      <c r="M62" s="5">
        <f t="shared" si="3"/>
        <v>25.458333333333329</v>
      </c>
      <c r="N62" s="5">
        <f t="shared" si="4"/>
        <v>-0.98333333333333328</v>
      </c>
      <c r="O62" s="5">
        <f t="shared" si="5"/>
        <v>-1.2300000000000004</v>
      </c>
      <c r="P62" s="5">
        <f t="shared" si="6"/>
        <v>-1.3333333333336306E-3</v>
      </c>
    </row>
    <row r="63" spans="3:16" x14ac:dyDescent="0.25">
      <c r="C63" s="5">
        <v>90</v>
      </c>
      <c r="D63" s="5">
        <v>151.697</v>
      </c>
      <c r="E63" s="5">
        <v>1.34</v>
      </c>
      <c r="F63" s="5">
        <v>35</v>
      </c>
      <c r="G63" s="5">
        <v>0</v>
      </c>
      <c r="H63" s="5">
        <v>7</v>
      </c>
      <c r="I63" s="20">
        <v>0.89</v>
      </c>
      <c r="J63" s="5">
        <f t="shared" si="0"/>
        <v>-70.908333333333331</v>
      </c>
      <c r="K63" s="5">
        <f t="shared" si="1"/>
        <v>25.435383333333291</v>
      </c>
      <c r="L63" s="5">
        <f t="shared" si="2"/>
        <v>-0.76333333333333342</v>
      </c>
      <c r="M63" s="5">
        <f t="shared" si="3"/>
        <v>-39.541666666666671</v>
      </c>
      <c r="N63" s="5">
        <f t="shared" si="4"/>
        <v>-0.98333333333333328</v>
      </c>
      <c r="O63" s="5">
        <f t="shared" si="5"/>
        <v>-0.4300000000000006</v>
      </c>
      <c r="P63" s="5">
        <f t="shared" si="6"/>
        <v>5.8666666666666423E-2</v>
      </c>
    </row>
    <row r="64" spans="3:16" x14ac:dyDescent="0.25">
      <c r="C64" s="5">
        <v>100</v>
      </c>
      <c r="D64" s="5">
        <v>88.36</v>
      </c>
      <c r="E64" s="5">
        <v>2.41</v>
      </c>
      <c r="F64" s="5">
        <v>50</v>
      </c>
      <c r="G64" s="5">
        <v>0</v>
      </c>
      <c r="H64" s="5">
        <v>7.3</v>
      </c>
      <c r="I64" s="20">
        <v>0.87</v>
      </c>
      <c r="J64" s="5">
        <f t="shared" si="0"/>
        <v>-60.908333333333331</v>
      </c>
      <c r="K64" s="5">
        <f t="shared" si="1"/>
        <v>-37.901616666666712</v>
      </c>
      <c r="L64" s="5">
        <f t="shared" si="2"/>
        <v>0.30666666666666664</v>
      </c>
      <c r="M64" s="5">
        <f t="shared" si="3"/>
        <v>-24.541666666666671</v>
      </c>
      <c r="N64" s="5">
        <f t="shared" si="4"/>
        <v>-0.98333333333333328</v>
      </c>
      <c r="O64" s="5">
        <f t="shared" si="5"/>
        <v>-0.13000000000000078</v>
      </c>
      <c r="P64" s="5">
        <f t="shared" si="6"/>
        <v>3.8666666666666405E-2</v>
      </c>
    </row>
    <row r="65" spans="3:16" x14ac:dyDescent="0.25">
      <c r="C65" s="5">
        <v>95</v>
      </c>
      <c r="D65" s="5">
        <v>78</v>
      </c>
      <c r="E65" s="5">
        <v>1.28</v>
      </c>
      <c r="F65" s="5">
        <v>40</v>
      </c>
      <c r="G65" s="5">
        <v>0</v>
      </c>
      <c r="H65" s="5">
        <v>6.7</v>
      </c>
      <c r="I65" s="20">
        <v>0.89</v>
      </c>
      <c r="J65" s="5">
        <f t="shared" si="0"/>
        <v>-65.908333333333331</v>
      </c>
      <c r="K65" s="5">
        <f t="shared" si="1"/>
        <v>-48.261616666666711</v>
      </c>
      <c r="L65" s="5">
        <f t="shared" si="2"/>
        <v>-0.82333333333333347</v>
      </c>
      <c r="M65" s="5">
        <f t="shared" si="3"/>
        <v>-34.541666666666671</v>
      </c>
      <c r="N65" s="5">
        <f t="shared" si="4"/>
        <v>-0.98333333333333328</v>
      </c>
      <c r="O65" s="5">
        <f t="shared" si="5"/>
        <v>-0.73000000000000043</v>
      </c>
      <c r="P65" s="5">
        <f t="shared" si="6"/>
        <v>5.8666666666666423E-2</v>
      </c>
    </row>
    <row r="66" spans="3:16" x14ac:dyDescent="0.25">
      <c r="C66" s="5">
        <v>93</v>
      </c>
      <c r="D66" s="5">
        <v>47.210999999999999</v>
      </c>
      <c r="E66" s="5">
        <v>2.58</v>
      </c>
      <c r="F66" s="5">
        <v>50</v>
      </c>
      <c r="G66" s="5">
        <v>4</v>
      </c>
      <c r="H66" s="5">
        <v>8.8000000000000007</v>
      </c>
      <c r="I66" s="20">
        <v>0.85</v>
      </c>
      <c r="J66" s="5">
        <f t="shared" si="0"/>
        <v>-67.908333333333331</v>
      </c>
      <c r="K66" s="5">
        <f t="shared" si="1"/>
        <v>-79.050616666666713</v>
      </c>
      <c r="L66" s="5">
        <f t="shared" si="2"/>
        <v>0.47666666666666657</v>
      </c>
      <c r="M66" s="5">
        <f t="shared" si="3"/>
        <v>-24.541666666666671</v>
      </c>
      <c r="N66" s="5">
        <f t="shared" si="4"/>
        <v>3.0166666666666666</v>
      </c>
      <c r="O66" s="5">
        <f t="shared" si="5"/>
        <v>1.37</v>
      </c>
      <c r="P66" s="5">
        <f t="shared" si="6"/>
        <v>1.8666666666666387E-2</v>
      </c>
    </row>
    <row r="67" spans="3:16" x14ac:dyDescent="0.25">
      <c r="C67" s="5">
        <v>130</v>
      </c>
      <c r="D67" s="5">
        <v>146.6</v>
      </c>
      <c r="E67" s="5">
        <v>2.2599999999999998</v>
      </c>
      <c r="F67" s="5">
        <v>55</v>
      </c>
      <c r="G67" s="5">
        <v>0</v>
      </c>
      <c r="H67" s="5">
        <v>7.7</v>
      </c>
      <c r="I67" s="20">
        <v>0.9</v>
      </c>
      <c r="J67" s="5">
        <f t="shared" si="0"/>
        <v>-30.908333333333331</v>
      </c>
      <c r="K67" s="5">
        <f t="shared" si="1"/>
        <v>20.338383333333283</v>
      </c>
      <c r="L67" s="5">
        <f t="shared" si="2"/>
        <v>0.15666666666666629</v>
      </c>
      <c r="M67" s="5">
        <f t="shared" si="3"/>
        <v>-19.541666666666671</v>
      </c>
      <c r="N67" s="5">
        <f t="shared" si="4"/>
        <v>-0.98333333333333328</v>
      </c>
      <c r="O67" s="5">
        <f t="shared" si="5"/>
        <v>0.26999999999999957</v>
      </c>
      <c r="P67" s="5">
        <f t="shared" si="6"/>
        <v>6.8666666666666432E-2</v>
      </c>
    </row>
    <row r="68" spans="3:16" x14ac:dyDescent="0.25">
      <c r="C68" s="5">
        <v>200</v>
      </c>
      <c r="D68" s="5">
        <v>145.5</v>
      </c>
      <c r="E68" s="5">
        <v>2.2000000000000002</v>
      </c>
      <c r="F68" s="5">
        <v>110</v>
      </c>
      <c r="G68" s="5">
        <v>0</v>
      </c>
      <c r="H68" s="5">
        <v>7.7</v>
      </c>
      <c r="I68" s="20">
        <v>0.83</v>
      </c>
      <c r="J68" s="5">
        <f t="shared" si="0"/>
        <v>39.091666666666669</v>
      </c>
      <c r="K68" s="5">
        <f t="shared" si="1"/>
        <v>19.238383333333289</v>
      </c>
      <c r="L68" s="5">
        <f t="shared" si="2"/>
        <v>9.6666666666666679E-2</v>
      </c>
      <c r="M68" s="5">
        <f t="shared" si="3"/>
        <v>35.458333333333329</v>
      </c>
      <c r="N68" s="5">
        <f t="shared" si="4"/>
        <v>-0.98333333333333328</v>
      </c>
      <c r="O68" s="5">
        <f t="shared" si="5"/>
        <v>0.26999999999999957</v>
      </c>
      <c r="P68" s="5">
        <f t="shared" si="6"/>
        <v>-1.3333333333336306E-3</v>
      </c>
    </row>
    <row r="69" spans="3:16" x14ac:dyDescent="0.25">
      <c r="C69" s="5">
        <v>200</v>
      </c>
      <c r="D69" s="5">
        <v>19.844000000000001</v>
      </c>
      <c r="E69" s="5">
        <v>2.2999999999999998</v>
      </c>
      <c r="F69" s="5">
        <v>100</v>
      </c>
      <c r="G69" s="5">
        <v>0</v>
      </c>
      <c r="H69" s="5">
        <v>6</v>
      </c>
      <c r="I69" s="20">
        <v>0.9</v>
      </c>
      <c r="J69" s="5">
        <f t="shared" si="0"/>
        <v>39.091666666666669</v>
      </c>
      <c r="K69" s="5">
        <f t="shared" si="1"/>
        <v>-106.4176166666667</v>
      </c>
      <c r="L69" s="5">
        <f t="shared" si="2"/>
        <v>0.19666666666666632</v>
      </c>
      <c r="M69" s="5">
        <f t="shared" si="3"/>
        <v>25.458333333333329</v>
      </c>
      <c r="N69" s="5">
        <f t="shared" si="4"/>
        <v>-0.98333333333333328</v>
      </c>
      <c r="O69" s="5">
        <f t="shared" si="5"/>
        <v>-1.4300000000000006</v>
      </c>
      <c r="P69" s="5">
        <f t="shared" si="6"/>
        <v>6.8666666666666432E-2</v>
      </c>
    </row>
    <row r="70" spans="3:16" x14ac:dyDescent="0.25">
      <c r="C70" s="5">
        <v>120</v>
      </c>
      <c r="D70" s="5">
        <v>199.6</v>
      </c>
      <c r="E70" s="5">
        <v>1.9</v>
      </c>
      <c r="F70" s="5">
        <v>80</v>
      </c>
      <c r="G70" s="5">
        <v>0</v>
      </c>
      <c r="H70" s="5">
        <v>5.6</v>
      </c>
      <c r="I70" s="20">
        <v>0.56999999999999995</v>
      </c>
      <c r="J70" s="5">
        <f t="shared" si="0"/>
        <v>-40.908333333333331</v>
      </c>
      <c r="K70" s="5">
        <f t="shared" si="1"/>
        <v>73.338383333333283</v>
      </c>
      <c r="L70" s="5">
        <f t="shared" si="2"/>
        <v>-0.20333333333333359</v>
      </c>
      <c r="M70" s="5">
        <f t="shared" si="3"/>
        <v>5.4583333333333286</v>
      </c>
      <c r="N70" s="5">
        <f t="shared" si="4"/>
        <v>-0.98333333333333328</v>
      </c>
      <c r="O70" s="5">
        <f t="shared" si="5"/>
        <v>-1.830000000000001</v>
      </c>
      <c r="P70" s="5">
        <f t="shared" si="6"/>
        <v>-0.26133333333333364</v>
      </c>
    </row>
    <row r="71" spans="3:16" x14ac:dyDescent="0.25">
      <c r="C71" s="5">
        <v>160</v>
      </c>
      <c r="D71" s="5">
        <v>16.5</v>
      </c>
      <c r="E71" s="5">
        <v>2.4700000000000002</v>
      </c>
      <c r="F71" s="5">
        <v>100</v>
      </c>
      <c r="G71" s="5">
        <v>4</v>
      </c>
      <c r="H71" s="5">
        <v>8.8000000000000007</v>
      </c>
      <c r="I71" s="20">
        <v>0.88</v>
      </c>
      <c r="J71" s="5">
        <f t="shared" si="0"/>
        <v>-0.90833333333333144</v>
      </c>
      <c r="K71" s="5">
        <f t="shared" si="1"/>
        <v>-109.76161666666671</v>
      </c>
      <c r="L71" s="5">
        <f t="shared" si="2"/>
        <v>0.3666666666666667</v>
      </c>
      <c r="M71" s="5">
        <f t="shared" si="3"/>
        <v>25.458333333333329</v>
      </c>
      <c r="N71" s="5">
        <f t="shared" si="4"/>
        <v>3.0166666666666666</v>
      </c>
      <c r="O71" s="5">
        <f t="shared" si="5"/>
        <v>1.37</v>
      </c>
      <c r="P71" s="5">
        <f t="shared" si="6"/>
        <v>4.8666666666666414E-2</v>
      </c>
    </row>
    <row r="72" spans="3:16" x14ac:dyDescent="0.25">
      <c r="C72" s="5">
        <v>139</v>
      </c>
      <c r="D72" s="5">
        <v>114.84399999999999</v>
      </c>
      <c r="E72" s="5">
        <v>2.0099999999999998</v>
      </c>
      <c r="F72" s="5">
        <v>50</v>
      </c>
      <c r="G72" s="5">
        <v>0</v>
      </c>
      <c r="H72" s="5">
        <v>7.3</v>
      </c>
      <c r="I72" s="20">
        <v>0.72</v>
      </c>
      <c r="J72" s="5">
        <f t="shared" si="0"/>
        <v>-21.908333333333331</v>
      </c>
      <c r="K72" s="5">
        <f t="shared" si="1"/>
        <v>-11.417616666666717</v>
      </c>
      <c r="L72" s="5">
        <f t="shared" si="2"/>
        <v>-9.3333333333333712E-2</v>
      </c>
      <c r="M72" s="5">
        <f t="shared" si="3"/>
        <v>-24.541666666666671</v>
      </c>
      <c r="N72" s="5">
        <f t="shared" si="4"/>
        <v>-0.98333333333333328</v>
      </c>
      <c r="O72" s="5">
        <f t="shared" si="5"/>
        <v>-0.13000000000000078</v>
      </c>
      <c r="P72" s="5">
        <f t="shared" si="6"/>
        <v>-0.11133333333333362</v>
      </c>
    </row>
    <row r="73" spans="3:16" x14ac:dyDescent="0.25">
      <c r="C73" s="5">
        <v>75</v>
      </c>
      <c r="D73" s="5">
        <v>50.228000000000002</v>
      </c>
      <c r="E73" s="5">
        <v>2.25</v>
      </c>
      <c r="F73" s="5">
        <v>20</v>
      </c>
      <c r="G73" s="5">
        <v>1</v>
      </c>
      <c r="H73" s="5">
        <v>6.9</v>
      </c>
      <c r="I73" s="20">
        <v>0.72</v>
      </c>
      <c r="J73" s="5">
        <f t="shared" si="0"/>
        <v>-85.908333333333331</v>
      </c>
      <c r="K73" s="5">
        <f t="shared" si="1"/>
        <v>-76.033616666666717</v>
      </c>
      <c r="L73" s="5">
        <f t="shared" si="2"/>
        <v>0.1466666666666665</v>
      </c>
      <c r="M73" s="5">
        <f t="shared" si="3"/>
        <v>-54.541666666666671</v>
      </c>
      <c r="N73" s="5">
        <f t="shared" si="4"/>
        <v>1.6666666666666718E-2</v>
      </c>
      <c r="O73" s="5">
        <f t="shared" si="5"/>
        <v>-0.53000000000000025</v>
      </c>
      <c r="P73" s="5">
        <f t="shared" si="6"/>
        <v>-0.11133333333333362</v>
      </c>
    </row>
    <row r="74" spans="3:16" x14ac:dyDescent="0.25">
      <c r="C74" s="5">
        <v>160</v>
      </c>
      <c r="D74" s="5">
        <v>14.249000000000001</v>
      </c>
      <c r="E74" s="5">
        <v>1.33</v>
      </c>
      <c r="F74" s="5">
        <v>80</v>
      </c>
      <c r="G74" s="5">
        <v>0</v>
      </c>
      <c r="H74" s="5">
        <v>6.1</v>
      </c>
      <c r="I74" s="20">
        <v>0.71</v>
      </c>
      <c r="J74" s="5">
        <f t="shared" si="0"/>
        <v>-0.90833333333333144</v>
      </c>
      <c r="K74" s="5">
        <f t="shared" si="1"/>
        <v>-112.01261666666672</v>
      </c>
      <c r="L74" s="5">
        <f t="shared" si="2"/>
        <v>-0.77333333333333343</v>
      </c>
      <c r="M74" s="5">
        <f t="shared" si="3"/>
        <v>5.4583333333333286</v>
      </c>
      <c r="N74" s="5">
        <f t="shared" si="4"/>
        <v>-0.98333333333333328</v>
      </c>
      <c r="O74" s="5">
        <f t="shared" si="5"/>
        <v>-1.330000000000001</v>
      </c>
      <c r="P74" s="5">
        <f t="shared" si="6"/>
        <v>-0.12133333333333363</v>
      </c>
    </row>
    <row r="75" spans="3:16" x14ac:dyDescent="0.25">
      <c r="C75" s="5">
        <v>130</v>
      </c>
      <c r="D75" s="5">
        <v>113.51</v>
      </c>
      <c r="E75" s="5">
        <v>2.2200000000000002</v>
      </c>
      <c r="F75" s="5">
        <v>50</v>
      </c>
      <c r="G75" s="5">
        <v>0</v>
      </c>
      <c r="H75" s="5">
        <v>7.8</v>
      </c>
      <c r="I75" s="20">
        <v>0.85</v>
      </c>
      <c r="J75" s="5">
        <f t="shared" si="0"/>
        <v>-30.908333333333331</v>
      </c>
      <c r="K75" s="5">
        <f t="shared" si="1"/>
        <v>-12.751616666666706</v>
      </c>
      <c r="L75" s="5">
        <f t="shared" si="2"/>
        <v>0.1166666666666667</v>
      </c>
      <c r="M75" s="5">
        <f t="shared" si="3"/>
        <v>-24.541666666666671</v>
      </c>
      <c r="N75" s="5">
        <f t="shared" si="4"/>
        <v>-0.98333333333333328</v>
      </c>
      <c r="O75" s="5">
        <f t="shared" si="5"/>
        <v>0.36999999999999922</v>
      </c>
      <c r="P75" s="5">
        <f t="shared" si="6"/>
        <v>1.8666666666666387E-2</v>
      </c>
    </row>
    <row r="76" spans="3:16" x14ac:dyDescent="0.25">
      <c r="C76" s="5">
        <v>10.5</v>
      </c>
      <c r="D76" s="5">
        <v>11.835000000000001</v>
      </c>
      <c r="E76" s="5">
        <v>2</v>
      </c>
      <c r="F76" s="5">
        <v>3.5</v>
      </c>
      <c r="G76" s="5">
        <v>0</v>
      </c>
      <c r="H76" s="5">
        <v>7.9</v>
      </c>
      <c r="I76" s="20">
        <v>0.71</v>
      </c>
      <c r="J76" s="5">
        <f t="shared" si="0"/>
        <v>-150.40833333333333</v>
      </c>
      <c r="K76" s="5">
        <f t="shared" si="1"/>
        <v>-114.42661666666672</v>
      </c>
      <c r="L76" s="5">
        <f t="shared" si="2"/>
        <v>-0.1033333333333335</v>
      </c>
      <c r="M76" s="5">
        <f t="shared" si="3"/>
        <v>-71.041666666666671</v>
      </c>
      <c r="N76" s="5">
        <f t="shared" si="4"/>
        <v>-0.98333333333333328</v>
      </c>
      <c r="O76" s="5">
        <f t="shared" si="5"/>
        <v>0.46999999999999975</v>
      </c>
      <c r="P76" s="5">
        <f t="shared" si="6"/>
        <v>-0.12133333333333363</v>
      </c>
    </row>
    <row r="77" spans="3:16" x14ac:dyDescent="0.25">
      <c r="C77" s="5">
        <v>200</v>
      </c>
      <c r="D77" s="5">
        <v>166.2</v>
      </c>
      <c r="E77" s="5">
        <v>2.38</v>
      </c>
      <c r="F77" s="5">
        <v>80</v>
      </c>
      <c r="G77" s="5">
        <v>0</v>
      </c>
      <c r="H77" s="5">
        <v>5.8</v>
      </c>
      <c r="I77" s="20">
        <v>0.87</v>
      </c>
      <c r="J77" s="5">
        <f t="shared" si="0"/>
        <v>39.091666666666669</v>
      </c>
      <c r="K77" s="5">
        <f t="shared" si="1"/>
        <v>39.938383333333277</v>
      </c>
      <c r="L77" s="5">
        <f t="shared" si="2"/>
        <v>0.27666666666666639</v>
      </c>
      <c r="M77" s="5">
        <f t="shared" si="3"/>
        <v>5.4583333333333286</v>
      </c>
      <c r="N77" s="5">
        <f t="shared" si="4"/>
        <v>-0.98333333333333328</v>
      </c>
      <c r="O77" s="5">
        <f t="shared" si="5"/>
        <v>-1.6300000000000008</v>
      </c>
      <c r="P77" s="5">
        <f t="shared" si="6"/>
        <v>3.8666666666666405E-2</v>
      </c>
    </row>
    <row r="78" spans="3:16" x14ac:dyDescent="0.25">
      <c r="C78" s="5">
        <v>160</v>
      </c>
      <c r="D78" s="5">
        <v>197</v>
      </c>
      <c r="E78" s="5">
        <v>2.1</v>
      </c>
      <c r="F78" s="5">
        <v>110</v>
      </c>
      <c r="G78" s="5">
        <v>0</v>
      </c>
      <c r="H78" s="5">
        <v>7.2</v>
      </c>
      <c r="I78" s="20">
        <v>0.87</v>
      </c>
      <c r="J78" s="5">
        <f t="shared" si="0"/>
        <v>-0.90833333333333144</v>
      </c>
      <c r="K78" s="5">
        <f t="shared" si="1"/>
        <v>70.738383333333289</v>
      </c>
      <c r="L78" s="5">
        <f t="shared" si="2"/>
        <v>-3.3333333333334103E-3</v>
      </c>
      <c r="M78" s="5">
        <f t="shared" si="3"/>
        <v>35.458333333333329</v>
      </c>
      <c r="N78" s="5">
        <f t="shared" si="4"/>
        <v>-0.98333333333333328</v>
      </c>
      <c r="O78" s="5">
        <f t="shared" si="5"/>
        <v>-0.23000000000000043</v>
      </c>
      <c r="P78" s="5">
        <f t="shared" si="6"/>
        <v>3.8666666666666405E-2</v>
      </c>
    </row>
    <row r="79" spans="3:16" x14ac:dyDescent="0.25">
      <c r="C79" s="5">
        <v>185</v>
      </c>
      <c r="D79" s="5">
        <v>146.97200000000001</v>
      </c>
      <c r="E79" s="5">
        <v>2.0299999999999998</v>
      </c>
      <c r="F79" s="5">
        <v>70</v>
      </c>
      <c r="G79" s="5">
        <v>0</v>
      </c>
      <c r="H79" s="5">
        <v>6.2</v>
      </c>
      <c r="I79" s="20">
        <v>0.77</v>
      </c>
      <c r="J79" s="5">
        <f t="shared" si="0"/>
        <v>24.091666666666669</v>
      </c>
      <c r="K79" s="5">
        <f t="shared" si="1"/>
        <v>20.710383333333297</v>
      </c>
      <c r="L79" s="5">
        <f t="shared" si="2"/>
        <v>-7.3333333333333695E-2</v>
      </c>
      <c r="M79" s="5">
        <f t="shared" si="3"/>
        <v>-4.5416666666666714</v>
      </c>
      <c r="N79" s="5">
        <f t="shared" si="4"/>
        <v>-0.98333333333333328</v>
      </c>
      <c r="O79" s="5">
        <f t="shared" si="5"/>
        <v>-1.2300000000000004</v>
      </c>
      <c r="P79" s="5">
        <f t="shared" si="6"/>
        <v>-6.1333333333333573E-2</v>
      </c>
    </row>
    <row r="80" spans="3:16" x14ac:dyDescent="0.25">
      <c r="C80" s="5">
        <v>200</v>
      </c>
      <c r="D80" s="5">
        <v>43.756</v>
      </c>
      <c r="E80" s="5">
        <v>2.0699999999999998</v>
      </c>
      <c r="F80" s="5">
        <v>40</v>
      </c>
      <c r="G80" s="5">
        <v>1</v>
      </c>
      <c r="H80" s="5">
        <v>7.4</v>
      </c>
      <c r="I80" s="20">
        <v>0.84</v>
      </c>
      <c r="J80" s="5">
        <f t="shared" si="0"/>
        <v>39.091666666666669</v>
      </c>
      <c r="K80" s="5">
        <f t="shared" si="1"/>
        <v>-82.505616666666711</v>
      </c>
      <c r="L80" s="5">
        <f t="shared" si="2"/>
        <v>-3.3333333333333659E-2</v>
      </c>
      <c r="M80" s="5">
        <f t="shared" si="3"/>
        <v>-34.541666666666671</v>
      </c>
      <c r="N80" s="5">
        <f t="shared" si="4"/>
        <v>1.6666666666666718E-2</v>
      </c>
      <c r="O80" s="5">
        <f t="shared" si="5"/>
        <v>-3.0000000000000249E-2</v>
      </c>
      <c r="P80" s="5">
        <f t="shared" si="6"/>
        <v>8.6666666666663783E-3</v>
      </c>
    </row>
    <row r="81" spans="3:16" x14ac:dyDescent="0.25">
      <c r="C81" s="5">
        <v>11</v>
      </c>
      <c r="D81" s="5">
        <v>6.8070000000000004</v>
      </c>
      <c r="E81" s="5">
        <v>2.0099999999999998</v>
      </c>
      <c r="F81" s="5">
        <v>50</v>
      </c>
      <c r="G81" s="5">
        <v>7</v>
      </c>
      <c r="H81" s="5">
        <v>8.6999999999999993</v>
      </c>
      <c r="I81" s="20">
        <v>0.89</v>
      </c>
      <c r="J81" s="5">
        <f t="shared" si="0"/>
        <v>-149.90833333333333</v>
      </c>
      <c r="K81" s="5">
        <f t="shared" si="1"/>
        <v>-119.45461666666671</v>
      </c>
      <c r="L81" s="5">
        <f t="shared" si="2"/>
        <v>-9.3333333333333712E-2</v>
      </c>
      <c r="M81" s="5">
        <f t="shared" si="3"/>
        <v>-24.541666666666671</v>
      </c>
      <c r="N81" s="5">
        <f t="shared" si="4"/>
        <v>6.0166666666666666</v>
      </c>
      <c r="O81" s="5">
        <f t="shared" si="5"/>
        <v>1.2699999999999987</v>
      </c>
      <c r="P81" s="5">
        <f t="shared" si="6"/>
        <v>5.8666666666666423E-2</v>
      </c>
    </row>
    <row r="82" spans="3:16" x14ac:dyDescent="0.25">
      <c r="C82" s="5">
        <v>170</v>
      </c>
      <c r="D82" s="5">
        <v>66.400000000000006</v>
      </c>
      <c r="E82" s="5">
        <v>2.0099999999999998</v>
      </c>
      <c r="F82" s="5">
        <v>120</v>
      </c>
      <c r="G82" s="5">
        <v>0</v>
      </c>
      <c r="H82" s="5">
        <v>8.1</v>
      </c>
      <c r="I82" s="20">
        <v>0.95</v>
      </c>
      <c r="J82" s="5">
        <f t="shared" si="0"/>
        <v>9.0916666666666686</v>
      </c>
      <c r="K82" s="5">
        <f t="shared" si="1"/>
        <v>-59.861616666666706</v>
      </c>
      <c r="L82" s="5">
        <f t="shared" si="2"/>
        <v>-9.3333333333333712E-2</v>
      </c>
      <c r="M82" s="5">
        <f t="shared" si="3"/>
        <v>45.458333333333329</v>
      </c>
      <c r="N82" s="5">
        <f t="shared" si="4"/>
        <v>-0.98333333333333328</v>
      </c>
      <c r="O82" s="5">
        <f t="shared" si="5"/>
        <v>0.66999999999999904</v>
      </c>
      <c r="P82" s="5">
        <f t="shared" si="6"/>
        <v>0.11866666666666636</v>
      </c>
    </row>
    <row r="83" spans="3:16" x14ac:dyDescent="0.25">
      <c r="C83" s="5">
        <v>180</v>
      </c>
      <c r="D83" s="5">
        <v>106.1</v>
      </c>
      <c r="E83" s="5">
        <v>1.62</v>
      </c>
      <c r="F83" s="5">
        <v>100</v>
      </c>
      <c r="G83" s="5">
        <v>0</v>
      </c>
      <c r="H83" s="5">
        <v>7.1</v>
      </c>
      <c r="I83" s="20">
        <v>0.92</v>
      </c>
      <c r="J83" s="5">
        <f t="shared" si="0"/>
        <v>19.091666666666669</v>
      </c>
      <c r="K83" s="5">
        <f t="shared" si="1"/>
        <v>-20.161616666666717</v>
      </c>
      <c r="L83" s="5">
        <f t="shared" si="2"/>
        <v>-0.48333333333333339</v>
      </c>
      <c r="M83" s="5">
        <f t="shared" si="3"/>
        <v>25.458333333333329</v>
      </c>
      <c r="N83" s="5">
        <f t="shared" si="4"/>
        <v>-0.98333333333333328</v>
      </c>
      <c r="O83" s="5">
        <f t="shared" si="5"/>
        <v>-0.33000000000000096</v>
      </c>
      <c r="P83" s="5">
        <f t="shared" si="6"/>
        <v>8.8666666666666449E-2</v>
      </c>
    </row>
    <row r="84" spans="3:16" x14ac:dyDescent="0.25">
      <c r="C84" s="5">
        <v>125</v>
      </c>
      <c r="D84" s="5">
        <v>155.1</v>
      </c>
      <c r="E84" s="5">
        <v>2.29</v>
      </c>
      <c r="F84" s="5">
        <v>100</v>
      </c>
      <c r="G84" s="5">
        <v>0</v>
      </c>
      <c r="H84" s="5">
        <v>6.5</v>
      </c>
      <c r="I84" s="20">
        <v>0.78</v>
      </c>
      <c r="J84" s="5">
        <f t="shared" si="0"/>
        <v>-35.908333333333331</v>
      </c>
      <c r="K84" s="5">
        <f t="shared" si="1"/>
        <v>28.838383333333283</v>
      </c>
      <c r="L84" s="5">
        <f t="shared" si="2"/>
        <v>0.18666666666666654</v>
      </c>
      <c r="M84" s="5">
        <f t="shared" si="3"/>
        <v>25.458333333333329</v>
      </c>
      <c r="N84" s="5">
        <f t="shared" si="4"/>
        <v>-0.98333333333333328</v>
      </c>
      <c r="O84" s="5">
        <f t="shared" si="5"/>
        <v>-0.9300000000000006</v>
      </c>
      <c r="P84" s="5">
        <f t="shared" si="6"/>
        <v>-5.1333333333333564E-2</v>
      </c>
    </row>
    <row r="85" spans="3:16" x14ac:dyDescent="0.25">
      <c r="C85" s="5">
        <v>165</v>
      </c>
      <c r="D85" s="5">
        <v>26</v>
      </c>
      <c r="E85" s="5">
        <v>1.3</v>
      </c>
      <c r="F85" s="5">
        <v>75</v>
      </c>
      <c r="G85" s="5">
        <v>0</v>
      </c>
      <c r="H85" s="5">
        <v>6.4</v>
      </c>
      <c r="I85" s="20">
        <v>0.75</v>
      </c>
      <c r="J85" s="5">
        <f t="shared" si="0"/>
        <v>4.0916666666666686</v>
      </c>
      <c r="K85" s="5">
        <f t="shared" si="1"/>
        <v>-100.26161666666671</v>
      </c>
      <c r="L85" s="5">
        <f t="shared" si="2"/>
        <v>-0.80333333333333345</v>
      </c>
      <c r="M85" s="5">
        <f t="shared" si="3"/>
        <v>0.4583333333333286</v>
      </c>
      <c r="N85" s="5">
        <f t="shared" si="4"/>
        <v>-0.98333333333333328</v>
      </c>
      <c r="O85" s="5">
        <f t="shared" si="5"/>
        <v>-1.0300000000000002</v>
      </c>
      <c r="P85" s="5">
        <f t="shared" si="6"/>
        <v>-8.1333333333333591E-2</v>
      </c>
    </row>
    <row r="86" spans="3:16" x14ac:dyDescent="0.25">
      <c r="C86" s="5">
        <v>230</v>
      </c>
      <c r="D86" s="5">
        <v>50.2</v>
      </c>
      <c r="E86" s="5">
        <v>2.11</v>
      </c>
      <c r="F86" s="5">
        <v>58</v>
      </c>
      <c r="G86" s="5">
        <v>0</v>
      </c>
      <c r="H86" s="5">
        <v>7.1</v>
      </c>
      <c r="I86" s="20">
        <v>0.78</v>
      </c>
      <c r="J86" s="5">
        <f t="shared" si="0"/>
        <v>69.091666666666669</v>
      </c>
      <c r="K86" s="5">
        <f t="shared" si="1"/>
        <v>-76.061616666666708</v>
      </c>
      <c r="L86" s="5">
        <f t="shared" si="2"/>
        <v>6.6666666666663765E-3</v>
      </c>
      <c r="M86" s="5">
        <f t="shared" si="3"/>
        <v>-16.541666666666671</v>
      </c>
      <c r="N86" s="5">
        <f t="shared" si="4"/>
        <v>-0.98333333333333328</v>
      </c>
      <c r="O86" s="5">
        <f t="shared" si="5"/>
        <v>-0.33000000000000096</v>
      </c>
      <c r="P86" s="5">
        <f t="shared" si="6"/>
        <v>-5.1333333333333564E-2</v>
      </c>
    </row>
    <row r="87" spans="3:16" x14ac:dyDescent="0.25">
      <c r="C87" s="5">
        <v>125</v>
      </c>
      <c r="D87" s="5">
        <v>152</v>
      </c>
      <c r="E87" s="5">
        <v>2.0299999999999998</v>
      </c>
      <c r="F87" s="5">
        <v>56</v>
      </c>
      <c r="G87" s="5">
        <v>0</v>
      </c>
      <c r="H87" s="5">
        <v>6.9</v>
      </c>
      <c r="I87" s="20">
        <v>0.92</v>
      </c>
      <c r="J87" s="5">
        <f t="shared" si="0"/>
        <v>-35.908333333333331</v>
      </c>
      <c r="K87" s="5">
        <f t="shared" si="1"/>
        <v>25.738383333333289</v>
      </c>
      <c r="L87" s="5">
        <f t="shared" si="2"/>
        <v>-7.3333333333333695E-2</v>
      </c>
      <c r="M87" s="5">
        <f t="shared" si="3"/>
        <v>-18.541666666666671</v>
      </c>
      <c r="N87" s="5">
        <f t="shared" si="4"/>
        <v>-0.98333333333333328</v>
      </c>
      <c r="O87" s="5">
        <f t="shared" si="5"/>
        <v>-0.53000000000000025</v>
      </c>
      <c r="P87" s="5">
        <f t="shared" si="6"/>
        <v>8.8666666666666449E-2</v>
      </c>
    </row>
    <row r="88" spans="3:16" x14ac:dyDescent="0.25">
      <c r="C88" s="5">
        <v>200</v>
      </c>
      <c r="D88" s="5">
        <v>171.1</v>
      </c>
      <c r="E88" s="5">
        <v>2.11</v>
      </c>
      <c r="F88" s="5">
        <v>150</v>
      </c>
      <c r="G88" s="5">
        <v>0</v>
      </c>
      <c r="H88" s="5">
        <v>8.1</v>
      </c>
      <c r="I88" s="20">
        <v>0.95</v>
      </c>
      <c r="J88" s="5">
        <f t="shared" si="0"/>
        <v>39.091666666666669</v>
      </c>
      <c r="K88" s="5">
        <f t="shared" si="1"/>
        <v>44.838383333333283</v>
      </c>
      <c r="L88" s="5">
        <f t="shared" si="2"/>
        <v>6.6666666666663765E-3</v>
      </c>
      <c r="M88" s="5">
        <f t="shared" si="3"/>
        <v>75.458333333333329</v>
      </c>
      <c r="N88" s="5">
        <f t="shared" si="4"/>
        <v>-0.98333333333333328</v>
      </c>
      <c r="O88" s="5">
        <f t="shared" si="5"/>
        <v>0.66999999999999904</v>
      </c>
      <c r="P88" s="5">
        <f t="shared" si="6"/>
        <v>0.11866666666666636</v>
      </c>
    </row>
    <row r="89" spans="3:16" x14ac:dyDescent="0.25">
      <c r="C89" s="5">
        <v>145</v>
      </c>
      <c r="D89" s="5">
        <v>75.5</v>
      </c>
      <c r="E89" s="5">
        <v>1.55</v>
      </c>
      <c r="F89" s="5">
        <v>100</v>
      </c>
      <c r="G89" s="5">
        <v>0</v>
      </c>
      <c r="H89" s="5">
        <v>7</v>
      </c>
      <c r="I89" s="20">
        <v>0.87</v>
      </c>
      <c r="J89" s="5">
        <f t="shared" si="0"/>
        <v>-15.908333333333331</v>
      </c>
      <c r="K89" s="5">
        <f>D89-$H$18</f>
        <v>-50.761616666666711</v>
      </c>
      <c r="L89" s="5">
        <f t="shared" si="2"/>
        <v>-0.55333333333333345</v>
      </c>
      <c r="M89" s="5">
        <f t="shared" si="3"/>
        <v>25.458333333333329</v>
      </c>
      <c r="N89" s="5">
        <f t="shared" si="4"/>
        <v>-0.98333333333333328</v>
      </c>
      <c r="O89" s="5">
        <f t="shared" si="5"/>
        <v>-0.4300000000000006</v>
      </c>
      <c r="P89" s="5">
        <f t="shared" si="6"/>
        <v>3.8666666666666405E-2</v>
      </c>
    </row>
    <row r="90" spans="3:16" x14ac:dyDescent="0.25">
      <c r="J90" s="18">
        <f>SUM(J30:J89)</f>
        <v>7.673861546209082E-13</v>
      </c>
      <c r="K90" s="18">
        <f t="shared" ref="K90:P90" si="7">SUM(K30:K89)</f>
        <v>-2.4726887204451486E-12</v>
      </c>
      <c r="L90" s="18">
        <f t="shared" si="7"/>
        <v>-9.7699626167013776E-15</v>
      </c>
      <c r="M90" s="18">
        <f t="shared" si="7"/>
        <v>-3.4106051316484809E-13</v>
      </c>
      <c r="N90" s="18">
        <f t="shared" si="7"/>
        <v>0</v>
      </c>
      <c r="O90" s="18">
        <f t="shared" si="7"/>
        <v>-3.6415315207705135E-14</v>
      </c>
      <c r="P90" s="18">
        <f t="shared" si="7"/>
        <v>-1.5543122344752192E-14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C12" sqref="C12"/>
    </sheetView>
  </sheetViews>
  <sheetFormatPr defaultRowHeight="15" x14ac:dyDescent="0.25"/>
  <cols>
    <col min="1" max="1" width="26.7109375" customWidth="1"/>
    <col min="2" max="2" width="17.85546875" customWidth="1"/>
    <col min="3" max="3" width="20.7109375" customWidth="1"/>
    <col min="4" max="4" width="26.5703125" customWidth="1"/>
  </cols>
  <sheetData>
    <row r="1" spans="1:9" x14ac:dyDescent="0.25">
      <c r="A1" t="s">
        <v>143</v>
      </c>
    </row>
    <row r="2" spans="1:9" ht="15.75" thickBot="1" x14ac:dyDescent="0.3"/>
    <row r="3" spans="1:9" x14ac:dyDescent="0.25">
      <c r="A3" s="43" t="s">
        <v>144</v>
      </c>
      <c r="B3" s="43"/>
    </row>
    <row r="4" spans="1:9" x14ac:dyDescent="0.25">
      <c r="A4" s="40" t="s">
        <v>145</v>
      </c>
      <c r="B4" s="40">
        <v>0.55208680854693093</v>
      </c>
    </row>
    <row r="5" spans="1:9" x14ac:dyDescent="0.25">
      <c r="A5" s="40" t="s">
        <v>146</v>
      </c>
      <c r="B5" s="40">
        <v>0.30479984417153561</v>
      </c>
    </row>
    <row r="6" spans="1:9" x14ac:dyDescent="0.25">
      <c r="A6" s="40" t="s">
        <v>147</v>
      </c>
      <c r="B6" s="40">
        <v>0.21121520781001155</v>
      </c>
    </row>
    <row r="7" spans="1:9" x14ac:dyDescent="0.25">
      <c r="A7" s="40" t="s">
        <v>148</v>
      </c>
      <c r="B7" s="40">
        <v>289.88327752946623</v>
      </c>
    </row>
    <row r="8" spans="1:9" ht="15.75" thickBot="1" x14ac:dyDescent="0.3">
      <c r="A8" s="41" t="s">
        <v>149</v>
      </c>
      <c r="B8" s="41">
        <v>60</v>
      </c>
    </row>
    <row r="10" spans="1:9" ht="15.75" thickBot="1" x14ac:dyDescent="0.3">
      <c r="A10" t="s">
        <v>150</v>
      </c>
    </row>
    <row r="11" spans="1:9" x14ac:dyDescent="0.25">
      <c r="A11" s="42"/>
      <c r="B11" s="42" t="s">
        <v>155</v>
      </c>
      <c r="C11" s="42" t="s">
        <v>156</v>
      </c>
      <c r="D11" s="42" t="s">
        <v>157</v>
      </c>
      <c r="E11" s="42" t="s">
        <v>158</v>
      </c>
      <c r="F11" s="42" t="s">
        <v>159</v>
      </c>
    </row>
    <row r="12" spans="1:9" x14ac:dyDescent="0.25">
      <c r="A12" s="40" t="s">
        <v>151</v>
      </c>
      <c r="B12" s="40">
        <v>7</v>
      </c>
      <c r="C12" s="40">
        <v>1915819.323770605</v>
      </c>
      <c r="D12" s="40">
        <v>273688.47482437216</v>
      </c>
      <c r="E12" s="40">
        <v>3.2569431909108704</v>
      </c>
      <c r="F12" s="40">
        <v>6.0796327078410798E-3</v>
      </c>
    </row>
    <row r="13" spans="1:9" x14ac:dyDescent="0.25">
      <c r="A13" s="40" t="s">
        <v>152</v>
      </c>
      <c r="B13" s="40">
        <v>52</v>
      </c>
      <c r="C13" s="40">
        <v>4369680.3587437272</v>
      </c>
      <c r="D13" s="40">
        <v>84032.314591225528</v>
      </c>
      <c r="E13" s="40"/>
      <c r="F13" s="40"/>
    </row>
    <row r="14" spans="1:9" ht="15.75" thickBot="1" x14ac:dyDescent="0.3">
      <c r="A14" s="41" t="s">
        <v>153</v>
      </c>
      <c r="B14" s="41">
        <v>59</v>
      </c>
      <c r="C14" s="41">
        <v>6285499.6825143322</v>
      </c>
      <c r="D14" s="41"/>
      <c r="E14" s="41"/>
      <c r="F14" s="41"/>
    </row>
    <row r="15" spans="1:9" ht="15.75" thickBot="1" x14ac:dyDescent="0.3"/>
    <row r="16" spans="1:9" x14ac:dyDescent="0.25">
      <c r="A16" s="42"/>
      <c r="B16" s="42" t="s">
        <v>160</v>
      </c>
      <c r="C16" s="42" t="s">
        <v>148</v>
      </c>
      <c r="D16" s="42" t="s">
        <v>161</v>
      </c>
      <c r="E16" s="42" t="s">
        <v>162</v>
      </c>
      <c r="F16" s="42" t="s">
        <v>163</v>
      </c>
      <c r="G16" s="42" t="s">
        <v>164</v>
      </c>
      <c r="H16" s="42" t="s">
        <v>165</v>
      </c>
      <c r="I16" s="42" t="s">
        <v>166</v>
      </c>
    </row>
    <row r="17" spans="1:9" x14ac:dyDescent="0.25">
      <c r="A17" s="40" t="s">
        <v>154</v>
      </c>
      <c r="B17" s="40">
        <v>504.49561653290186</v>
      </c>
      <c r="C17" s="40">
        <v>514.48474257648661</v>
      </c>
      <c r="D17" s="40">
        <v>0.9805842132585697</v>
      </c>
      <c r="E17" s="40">
        <v>0.33133818745301569</v>
      </c>
      <c r="F17" s="40">
        <v>-527.89354841118904</v>
      </c>
      <c r="G17" s="40">
        <v>1536.8847814769929</v>
      </c>
      <c r="H17" s="40">
        <v>-527.89354841118904</v>
      </c>
      <c r="I17" s="40">
        <v>1536.8847814769929</v>
      </c>
    </row>
    <row r="18" spans="1:9" x14ac:dyDescent="0.25">
      <c r="A18" s="40" t="s">
        <v>167</v>
      </c>
      <c r="B18" s="40">
        <v>1.4352171466779284</v>
      </c>
      <c r="C18" s="40">
        <v>0.89200766135637377</v>
      </c>
      <c r="D18" s="40">
        <v>1.6089740131778221</v>
      </c>
      <c r="E18" s="40">
        <v>0.11367713434120857</v>
      </c>
      <c r="F18" s="40">
        <v>-0.35472717707338552</v>
      </c>
      <c r="G18" s="40">
        <v>3.2251614704292422</v>
      </c>
      <c r="H18" s="40">
        <v>-0.35472717707338552</v>
      </c>
      <c r="I18" s="40">
        <v>3.2251614704292422</v>
      </c>
    </row>
    <row r="19" spans="1:9" x14ac:dyDescent="0.25">
      <c r="A19" s="40" t="s">
        <v>173</v>
      </c>
      <c r="B19" s="40">
        <v>9.1735780665432812E-4</v>
      </c>
      <c r="C19" s="40">
        <v>0.35595013089284872</v>
      </c>
      <c r="D19" s="40">
        <v>2.577208791448596E-3</v>
      </c>
      <c r="E19" s="40">
        <v>0.99795354900177924</v>
      </c>
      <c r="F19" s="40">
        <v>-0.71334883511076952</v>
      </c>
      <c r="G19" s="40">
        <v>0.71518355072407824</v>
      </c>
      <c r="H19" s="40">
        <v>-0.71334883511076952</v>
      </c>
      <c r="I19" s="40">
        <v>0.71518355072407824</v>
      </c>
    </row>
    <row r="20" spans="1:9" x14ac:dyDescent="0.25">
      <c r="A20" s="40" t="s">
        <v>174</v>
      </c>
      <c r="B20" s="40">
        <v>79.076855170930699</v>
      </c>
      <c r="C20" s="40">
        <v>108.35033816697553</v>
      </c>
      <c r="D20" s="40">
        <v>0.7298256425288463</v>
      </c>
      <c r="E20" s="40">
        <v>0.4687718588020392</v>
      </c>
      <c r="F20" s="40">
        <v>-138.34400473918402</v>
      </c>
      <c r="G20" s="40">
        <v>296.49771508104544</v>
      </c>
      <c r="H20" s="40">
        <v>-138.34400473918402</v>
      </c>
      <c r="I20" s="40">
        <v>296.49771508104544</v>
      </c>
    </row>
    <row r="21" spans="1:9" x14ac:dyDescent="0.25">
      <c r="A21" s="40" t="s">
        <v>175</v>
      </c>
      <c r="B21" s="40">
        <v>0.82308285534266734</v>
      </c>
      <c r="C21" s="40">
        <v>1.4862225010097998</v>
      </c>
      <c r="D21" s="40">
        <v>0.55380863550607762</v>
      </c>
      <c r="E21" s="40">
        <v>0.58208355567131076</v>
      </c>
      <c r="F21" s="40">
        <v>-2.159240777919436</v>
      </c>
      <c r="G21" s="40">
        <v>3.8054064886047705</v>
      </c>
      <c r="H21" s="40">
        <v>-2.159240777919436</v>
      </c>
      <c r="I21" s="40">
        <v>3.8054064886047705</v>
      </c>
    </row>
    <row r="22" spans="1:9" x14ac:dyDescent="0.25">
      <c r="A22" s="40" t="s">
        <v>176</v>
      </c>
      <c r="B22" s="40">
        <v>56.492025069397599</v>
      </c>
      <c r="C22" s="40">
        <v>21.000960600211066</v>
      </c>
      <c r="D22" s="40">
        <v>2.6899733847807816</v>
      </c>
      <c r="E22" s="40">
        <v>9.5836017150205659E-3</v>
      </c>
      <c r="F22" s="40">
        <v>14.350514577757714</v>
      </c>
      <c r="G22" s="40">
        <v>98.63353556103749</v>
      </c>
      <c r="H22" s="40">
        <v>14.350514577757714</v>
      </c>
      <c r="I22" s="40">
        <v>98.63353556103749</v>
      </c>
    </row>
    <row r="23" spans="1:9" x14ac:dyDescent="0.25">
      <c r="A23" s="40" t="s">
        <v>177</v>
      </c>
      <c r="B23" s="40">
        <v>29.923727030870893</v>
      </c>
      <c r="C23" s="40">
        <v>53.831292816757291</v>
      </c>
      <c r="D23" s="40">
        <v>0.55587977670779354</v>
      </c>
      <c r="E23" s="40">
        <v>0.58067709371094678</v>
      </c>
      <c r="F23" s="40">
        <v>-78.096664712215215</v>
      </c>
      <c r="G23" s="40">
        <v>137.944118773957</v>
      </c>
      <c r="H23" s="40">
        <v>-78.096664712215215</v>
      </c>
      <c r="I23" s="40">
        <v>137.944118773957</v>
      </c>
    </row>
    <row r="24" spans="1:9" ht="15.75" thickBot="1" x14ac:dyDescent="0.3">
      <c r="A24" s="41" t="s">
        <v>178</v>
      </c>
      <c r="B24" s="41">
        <v>-309.36857942879277</v>
      </c>
      <c r="C24" s="41">
        <v>516.74750074617907</v>
      </c>
      <c r="D24" s="41">
        <v>-0.59868422969064605</v>
      </c>
      <c r="E24" s="41">
        <v>0.55198265251327516</v>
      </c>
      <c r="F24" s="41">
        <v>-1346.2983008247243</v>
      </c>
      <c r="G24" s="41">
        <v>727.56114196713861</v>
      </c>
      <c r="H24" s="41">
        <v>-1346.2983008247243</v>
      </c>
      <c r="I24" s="41">
        <v>727.56114196713861</v>
      </c>
    </row>
    <row r="28" spans="1:9" x14ac:dyDescent="0.25">
      <c r="A28" t="s">
        <v>168</v>
      </c>
    </row>
    <row r="29" spans="1:9" ht="15.75" thickBot="1" x14ac:dyDescent="0.3"/>
    <row r="30" spans="1:9" x14ac:dyDescent="0.25">
      <c r="A30" s="42" t="s">
        <v>169</v>
      </c>
      <c r="B30" s="42" t="s">
        <v>170</v>
      </c>
      <c r="C30" s="42" t="s">
        <v>171</v>
      </c>
      <c r="D30" s="55" t="s">
        <v>172</v>
      </c>
    </row>
    <row r="31" spans="1:9" x14ac:dyDescent="0.25">
      <c r="A31" s="40">
        <v>1</v>
      </c>
      <c r="B31" s="40">
        <v>1324.6731491552773</v>
      </c>
      <c r="C31" s="40">
        <v>1457.3268508447227</v>
      </c>
      <c r="D31" s="56">
        <v>5.3549835093787514</v>
      </c>
    </row>
    <row r="32" spans="1:9" x14ac:dyDescent="0.25">
      <c r="A32" s="40">
        <v>2</v>
      </c>
      <c r="B32" s="40">
        <v>1687.3366894314277</v>
      </c>
      <c r="C32" s="40">
        <v>497.66331056857234</v>
      </c>
      <c r="D32" s="56">
        <v>1.82867612696</v>
      </c>
    </row>
    <row r="33" spans="1:4" x14ac:dyDescent="0.25">
      <c r="A33" s="40">
        <v>3</v>
      </c>
      <c r="B33" s="40">
        <v>1093.0649638496411</v>
      </c>
      <c r="C33" s="40">
        <v>425.93503615035888</v>
      </c>
      <c r="D33" s="56">
        <v>1.565108810923048</v>
      </c>
    </row>
    <row r="34" spans="1:4" x14ac:dyDescent="0.25">
      <c r="A34" s="40">
        <v>4</v>
      </c>
      <c r="B34" s="40">
        <v>877.40401925638957</v>
      </c>
      <c r="C34" s="40">
        <v>464.59598074361043</v>
      </c>
      <c r="D34" s="56">
        <v>1.7071694067556615</v>
      </c>
    </row>
    <row r="35" spans="1:4" x14ac:dyDescent="0.25">
      <c r="A35" s="40">
        <v>5</v>
      </c>
      <c r="B35" s="40">
        <v>974.76153190026787</v>
      </c>
      <c r="C35" s="40">
        <v>299.23846809973213</v>
      </c>
      <c r="D35" s="56">
        <v>1.0995591422178235</v>
      </c>
    </row>
    <row r="36" spans="1:4" x14ac:dyDescent="0.25">
      <c r="A36" s="40">
        <v>6</v>
      </c>
      <c r="B36" s="40">
        <v>993.60896502765706</v>
      </c>
      <c r="C36" s="40">
        <v>221.39103497234294</v>
      </c>
      <c r="D36" s="56">
        <v>0.81350682636088345</v>
      </c>
    </row>
    <row r="37" spans="1:4" x14ac:dyDescent="0.25">
      <c r="A37" s="40">
        <v>7</v>
      </c>
      <c r="B37" s="40">
        <v>981.26688668958104</v>
      </c>
      <c r="C37" s="40">
        <v>141.73311331041896</v>
      </c>
      <c r="D37" s="56">
        <v>0.52080182566475763</v>
      </c>
    </row>
    <row r="38" spans="1:4" x14ac:dyDescent="0.25">
      <c r="A38" s="40">
        <v>8</v>
      </c>
      <c r="B38" s="40">
        <v>1587.4659271698799</v>
      </c>
      <c r="C38" s="40">
        <v>-468.46592716987993</v>
      </c>
      <c r="D38" s="56">
        <v>-1.7213896204866035</v>
      </c>
    </row>
    <row r="39" spans="1:4" x14ac:dyDescent="0.25">
      <c r="A39" s="40">
        <v>9</v>
      </c>
      <c r="B39" s="40">
        <v>1077.0681158584234</v>
      </c>
      <c r="C39" s="40">
        <v>31.931884141576575</v>
      </c>
      <c r="D39" s="56">
        <v>0.11733449699524874</v>
      </c>
    </row>
    <row r="40" spans="1:4" x14ac:dyDescent="0.25">
      <c r="A40" s="40">
        <v>10</v>
      </c>
      <c r="B40" s="40">
        <v>998.80284492674582</v>
      </c>
      <c r="C40" s="40">
        <v>92.19715507325418</v>
      </c>
      <c r="D40" s="56">
        <v>0.33878072358492256</v>
      </c>
    </row>
    <row r="41" spans="1:4" x14ac:dyDescent="0.25">
      <c r="A41" s="40">
        <v>11</v>
      </c>
      <c r="B41" s="40">
        <v>1167.797326436742</v>
      </c>
      <c r="C41" s="40">
        <v>-83.797326436741969</v>
      </c>
      <c r="D41" s="56">
        <v>-0.30791534578442598</v>
      </c>
    </row>
    <row r="42" spans="1:4" x14ac:dyDescent="0.25">
      <c r="A42" s="40">
        <v>12</v>
      </c>
      <c r="B42" s="40">
        <v>1083.8329495793694</v>
      </c>
      <c r="C42" s="40">
        <v>-17.83294957936937</v>
      </c>
      <c r="D42" s="56">
        <v>-6.5527613702961049E-2</v>
      </c>
    </row>
    <row r="43" spans="1:4" x14ac:dyDescent="0.25">
      <c r="A43" s="40">
        <v>13</v>
      </c>
      <c r="B43" s="40">
        <v>1110.0839925576674</v>
      </c>
      <c r="C43" s="40">
        <v>-47.083992557667443</v>
      </c>
      <c r="D43" s="56">
        <v>-0.17301129362700923</v>
      </c>
    </row>
    <row r="44" spans="1:4" x14ac:dyDescent="0.25">
      <c r="A44" s="40">
        <v>14</v>
      </c>
      <c r="B44" s="40">
        <v>1038.7103254996355</v>
      </c>
      <c r="C44" s="40">
        <v>6.2896745003645265</v>
      </c>
      <c r="D44" s="56">
        <v>2.3111564306448628E-2</v>
      </c>
    </row>
    <row r="45" spans="1:4" x14ac:dyDescent="0.25">
      <c r="A45" s="40">
        <v>15</v>
      </c>
      <c r="B45" s="40">
        <v>956.57500845337654</v>
      </c>
      <c r="C45" s="40">
        <v>72.42499154662346</v>
      </c>
      <c r="D45" s="56">
        <v>0.26612742033419629</v>
      </c>
    </row>
    <row r="46" spans="1:4" x14ac:dyDescent="0.25">
      <c r="A46" s="40">
        <v>16</v>
      </c>
      <c r="B46" s="40">
        <v>830.5615512445554</v>
      </c>
      <c r="C46" s="40">
        <v>196.4384487554446</v>
      </c>
      <c r="D46" s="56">
        <v>0.7218179319784116</v>
      </c>
    </row>
    <row r="47" spans="1:4" x14ac:dyDescent="0.25">
      <c r="A47" s="40">
        <v>17</v>
      </c>
      <c r="B47" s="40">
        <v>1022.1302835277174</v>
      </c>
      <c r="C47" s="40">
        <v>2.8697164722825619</v>
      </c>
      <c r="D47" s="56">
        <v>1.0544844059353065E-2</v>
      </c>
    </row>
    <row r="48" spans="1:4" x14ac:dyDescent="0.25">
      <c r="A48" s="40">
        <v>18</v>
      </c>
      <c r="B48" s="40">
        <v>1007.2159619128869</v>
      </c>
      <c r="C48" s="40">
        <v>9.7840380871131174</v>
      </c>
      <c r="D48" s="56">
        <v>3.5951689616680813E-2</v>
      </c>
    </row>
    <row r="49" spans="1:4" x14ac:dyDescent="0.25">
      <c r="A49" s="40">
        <v>19</v>
      </c>
      <c r="B49" s="40">
        <v>1133.4937654187033</v>
      </c>
      <c r="C49" s="40">
        <v>-128.49376541870333</v>
      </c>
      <c r="D49" s="56">
        <v>-0.4721535148249682</v>
      </c>
    </row>
    <row r="50" spans="1:4" x14ac:dyDescent="0.25">
      <c r="A50" s="40">
        <v>20</v>
      </c>
      <c r="B50" s="40">
        <v>727.44470756219494</v>
      </c>
      <c r="C50" s="40">
        <v>260.0392924378051</v>
      </c>
      <c r="D50" s="56">
        <v>0.95552080302906306</v>
      </c>
    </row>
    <row r="51" spans="1:4" x14ac:dyDescent="0.25">
      <c r="A51" s="40">
        <v>21</v>
      </c>
      <c r="B51" s="40">
        <v>920.53847090400177</v>
      </c>
      <c r="C51" s="40">
        <v>54.216529095998226</v>
      </c>
      <c r="D51" s="56">
        <v>0.1992199753106437</v>
      </c>
    </row>
    <row r="52" spans="1:4" x14ac:dyDescent="0.25">
      <c r="A52" s="40">
        <v>22</v>
      </c>
      <c r="B52" s="40">
        <v>716.08179330796895</v>
      </c>
      <c r="C52" s="40">
        <v>254.68020669203099</v>
      </c>
      <c r="D52" s="56">
        <v>0.93582871008688417</v>
      </c>
    </row>
    <row r="53" spans="1:4" x14ac:dyDescent="0.25">
      <c r="A53" s="40">
        <v>23</v>
      </c>
      <c r="B53" s="40">
        <v>1203.1884213274407</v>
      </c>
      <c r="C53" s="40">
        <v>-239.76842132744071</v>
      </c>
      <c r="D53" s="56">
        <v>-0.88103498644383804</v>
      </c>
    </row>
    <row r="54" spans="1:4" x14ac:dyDescent="0.25">
      <c r="A54" s="40">
        <v>24</v>
      </c>
      <c r="B54" s="40">
        <v>1011.9718143721483</v>
      </c>
      <c r="C54" s="40">
        <v>-51.604814372148326</v>
      </c>
      <c r="D54" s="56">
        <v>-0.18962316504854548</v>
      </c>
    </row>
    <row r="55" spans="1:4" x14ac:dyDescent="0.25">
      <c r="A55" s="40">
        <v>25</v>
      </c>
      <c r="B55" s="40">
        <v>961.41909166956839</v>
      </c>
      <c r="C55" s="40">
        <v>-1.1360916695683727</v>
      </c>
      <c r="D55" s="56">
        <v>-4.1745969012749835E-3</v>
      </c>
    </row>
    <row r="56" spans="1:4" x14ac:dyDescent="0.25">
      <c r="A56" s="40">
        <v>26</v>
      </c>
      <c r="B56" s="40">
        <v>1086.4517836180667</v>
      </c>
      <c r="C56" s="40">
        <v>-131.38078361806663</v>
      </c>
      <c r="D56" s="56">
        <v>-0.48276193450783184</v>
      </c>
    </row>
    <row r="57" spans="1:4" x14ac:dyDescent="0.25">
      <c r="A57" s="40">
        <v>27</v>
      </c>
      <c r="B57" s="40">
        <v>931.10839929430267</v>
      </c>
      <c r="C57" s="40">
        <v>8.7776007056972958</v>
      </c>
      <c r="D57" s="56">
        <v>3.2253510599681214E-2</v>
      </c>
    </row>
    <row r="58" spans="1:4" x14ac:dyDescent="0.25">
      <c r="A58" s="40">
        <v>28</v>
      </c>
      <c r="B58" s="40">
        <v>1109.0218035336263</v>
      </c>
      <c r="C58" s="40">
        <v>-174.60580353362627</v>
      </c>
      <c r="D58" s="56">
        <v>-0.64159333784485362</v>
      </c>
    </row>
    <row r="59" spans="1:4" x14ac:dyDescent="0.25">
      <c r="A59" s="40">
        <v>29</v>
      </c>
      <c r="B59" s="40">
        <v>1025.5971930624153</v>
      </c>
      <c r="C59" s="40">
        <v>-100.31419306241526</v>
      </c>
      <c r="D59" s="56">
        <v>-0.36860698016680293</v>
      </c>
    </row>
    <row r="60" spans="1:4" x14ac:dyDescent="0.25">
      <c r="A60" s="40">
        <v>30</v>
      </c>
      <c r="B60" s="40">
        <v>835.17019193119586</v>
      </c>
      <c r="C60" s="40">
        <v>86.572808068804193</v>
      </c>
      <c r="D60" s="56">
        <v>0.31811392159579033</v>
      </c>
    </row>
    <row r="61" spans="1:4" x14ac:dyDescent="0.25">
      <c r="A61" s="40">
        <v>31</v>
      </c>
      <c r="B61" s="40">
        <v>821.58636058589013</v>
      </c>
      <c r="C61" s="40">
        <v>99.07963941410992</v>
      </c>
      <c r="D61" s="56">
        <v>0.36407058229264966</v>
      </c>
    </row>
    <row r="62" spans="1:4" x14ac:dyDescent="0.25">
      <c r="A62" s="40">
        <v>32</v>
      </c>
      <c r="B62" s="40">
        <v>908.73603044571894</v>
      </c>
      <c r="C62" s="40">
        <v>-11.825030445718994</v>
      </c>
      <c r="D62" s="56">
        <v>-4.34513664508566E-2</v>
      </c>
    </row>
    <row r="63" spans="1:4" x14ac:dyDescent="0.25">
      <c r="A63" s="40">
        <v>33</v>
      </c>
      <c r="B63" s="40">
        <v>1059.2309167380913</v>
      </c>
      <c r="C63" s="40">
        <v>-168.35991673809133</v>
      </c>
      <c r="D63" s="56">
        <v>-0.61864267254135696</v>
      </c>
    </row>
    <row r="64" spans="1:4" x14ac:dyDescent="0.25">
      <c r="A64" s="40">
        <v>34</v>
      </c>
      <c r="B64" s="40">
        <v>702.70325955162264</v>
      </c>
      <c r="C64" s="40">
        <v>183.98074044837733</v>
      </c>
      <c r="D64" s="56">
        <v>0.67604177509889773</v>
      </c>
    </row>
    <row r="65" spans="1:4" x14ac:dyDescent="0.25">
      <c r="A65" s="40">
        <v>35</v>
      </c>
      <c r="B65" s="40">
        <v>829.1202958878747</v>
      </c>
      <c r="C65" s="40">
        <v>50.858704112125338</v>
      </c>
      <c r="D65" s="56">
        <v>0.18688156446917956</v>
      </c>
    </row>
    <row r="66" spans="1:4" x14ac:dyDescent="0.25">
      <c r="A66" s="40">
        <v>36</v>
      </c>
      <c r="B66" s="40">
        <v>700.20542362393155</v>
      </c>
      <c r="C66" s="40">
        <v>177.03957637606845</v>
      </c>
      <c r="D66" s="56">
        <v>0.65053629626855758</v>
      </c>
    </row>
    <row r="67" spans="1:4" x14ac:dyDescent="0.25">
      <c r="A67" s="40">
        <v>37</v>
      </c>
      <c r="B67" s="40">
        <v>1109.5201552962742</v>
      </c>
      <c r="C67" s="40">
        <v>-237.99015529627422</v>
      </c>
      <c r="D67" s="56">
        <v>-0.87450070398917445</v>
      </c>
    </row>
    <row r="68" spans="1:4" x14ac:dyDescent="0.25">
      <c r="A68" s="40">
        <v>38</v>
      </c>
      <c r="B68" s="40">
        <v>867.1725566374306</v>
      </c>
      <c r="C68" s="40">
        <v>-3.0615566374306127</v>
      </c>
      <c r="D68" s="56">
        <v>-1.1249765484638576E-2</v>
      </c>
    </row>
    <row r="69" spans="1:4" x14ac:dyDescent="0.25">
      <c r="A69" s="40">
        <v>39</v>
      </c>
      <c r="B69" s="40">
        <v>1029.8174941049047</v>
      </c>
      <c r="C69" s="40">
        <v>-179.8204941049047</v>
      </c>
      <c r="D69" s="56">
        <v>-0.66075484715178967</v>
      </c>
    </row>
    <row r="70" spans="1:4" x14ac:dyDescent="0.25">
      <c r="A70" s="40">
        <v>40</v>
      </c>
      <c r="B70" s="40">
        <v>956.85294304352203</v>
      </c>
      <c r="C70" s="40">
        <v>-120.54894304352206</v>
      </c>
      <c r="D70" s="56">
        <v>-0.44296006877037952</v>
      </c>
    </row>
    <row r="71" spans="1:4" x14ac:dyDescent="0.25">
      <c r="A71" s="40">
        <v>41</v>
      </c>
      <c r="B71" s="40">
        <v>884.23021310310821</v>
      </c>
      <c r="C71" s="40">
        <v>-54.545213103108267</v>
      </c>
      <c r="D71" s="56">
        <v>-0.20042773281325924</v>
      </c>
    </row>
    <row r="72" spans="1:4" x14ac:dyDescent="0.25">
      <c r="A72" s="40">
        <v>42</v>
      </c>
      <c r="B72" s="40">
        <v>1228.8261624635625</v>
      </c>
      <c r="C72" s="40">
        <v>-403.29316246356245</v>
      </c>
      <c r="D72" s="56">
        <v>-1.481910686806998</v>
      </c>
    </row>
    <row r="73" spans="1:4" x14ac:dyDescent="0.25">
      <c r="A73" s="40">
        <v>43</v>
      </c>
      <c r="B73" s="40">
        <v>899.89260475841206</v>
      </c>
      <c r="C73" s="40">
        <v>-78.183604758412116</v>
      </c>
      <c r="D73" s="56">
        <v>-0.28728758681856759</v>
      </c>
    </row>
    <row r="74" spans="1:4" x14ac:dyDescent="0.25">
      <c r="A74" s="40">
        <v>44</v>
      </c>
      <c r="B74" s="40">
        <v>846.78792521678247</v>
      </c>
      <c r="C74" s="40">
        <v>-29.818925216782418</v>
      </c>
      <c r="D74" s="56">
        <v>-0.1095703772360411</v>
      </c>
    </row>
    <row r="75" spans="1:4" x14ac:dyDescent="0.25">
      <c r="A75" s="40">
        <v>45</v>
      </c>
      <c r="B75" s="40">
        <v>868.0453207313783</v>
      </c>
      <c r="C75" s="40">
        <v>-69.087320731378327</v>
      </c>
      <c r="D75" s="56">
        <v>-0.25386306648316248</v>
      </c>
    </row>
    <row r="76" spans="1:4" x14ac:dyDescent="0.25">
      <c r="A76" s="40">
        <v>46</v>
      </c>
      <c r="B76" s="40">
        <v>878.32451445858464</v>
      </c>
      <c r="C76" s="40">
        <v>-81.63551445858468</v>
      </c>
      <c r="D76" s="56">
        <v>-0.29997171427396585</v>
      </c>
    </row>
    <row r="77" spans="1:4" x14ac:dyDescent="0.25">
      <c r="A77" s="40">
        <v>47</v>
      </c>
      <c r="B77" s="40">
        <v>697.35650598765972</v>
      </c>
      <c r="C77" s="40">
        <v>95.554494012340228</v>
      </c>
      <c r="D77" s="56">
        <v>0.35111734844281212</v>
      </c>
    </row>
    <row r="78" spans="1:4" x14ac:dyDescent="0.25">
      <c r="A78" s="40">
        <v>48</v>
      </c>
      <c r="B78" s="40">
        <v>950.14800714618343</v>
      </c>
      <c r="C78" s="40">
        <v>-161.53600714618347</v>
      </c>
      <c r="D78" s="56">
        <v>-0.59356804819543418</v>
      </c>
    </row>
    <row r="79" spans="1:4" x14ac:dyDescent="0.25">
      <c r="A79" s="40">
        <v>49</v>
      </c>
      <c r="B79" s="40">
        <v>937.21175995514989</v>
      </c>
      <c r="C79" s="40">
        <v>-149.18275995514989</v>
      </c>
      <c r="D79" s="56">
        <v>-0.54817573626697402</v>
      </c>
    </row>
    <row r="80" spans="1:4" x14ac:dyDescent="0.25">
      <c r="A80" s="40">
        <v>50</v>
      </c>
      <c r="B80" s="40">
        <v>935.60073188208344</v>
      </c>
      <c r="C80" s="40">
        <v>-148.96473188208347</v>
      </c>
      <c r="D80" s="56">
        <v>-0.54737458672720152</v>
      </c>
    </row>
    <row r="81" spans="1:4" x14ac:dyDescent="0.25">
      <c r="A81" s="40">
        <v>51</v>
      </c>
      <c r="B81" s="40">
        <v>1006.2495885718649</v>
      </c>
      <c r="C81" s="40">
        <v>-222.48358857186497</v>
      </c>
      <c r="D81" s="56">
        <v>-0.81752144154838347</v>
      </c>
    </row>
    <row r="82" spans="1:4" x14ac:dyDescent="0.25">
      <c r="A82" s="40">
        <v>52</v>
      </c>
      <c r="B82" s="40">
        <v>1100.8304362243875</v>
      </c>
      <c r="C82" s="40">
        <v>-325.43243622438752</v>
      </c>
      <c r="D82" s="56">
        <v>-1.1958095250824616</v>
      </c>
    </row>
    <row r="83" spans="1:4" x14ac:dyDescent="0.25">
      <c r="A83" s="40">
        <v>53</v>
      </c>
      <c r="B83" s="40">
        <v>954.73990405390339</v>
      </c>
      <c r="C83" s="40">
        <v>-180.56290405390337</v>
      </c>
      <c r="D83" s="56">
        <v>-0.66348285084689906</v>
      </c>
    </row>
    <row r="84" spans="1:4" x14ac:dyDescent="0.25">
      <c r="A84" s="40">
        <v>54</v>
      </c>
      <c r="B84" s="40">
        <v>901.18419435408362</v>
      </c>
      <c r="C84" s="40">
        <v>-142.77419435408365</v>
      </c>
      <c r="D84" s="56">
        <v>-0.52462730367438859</v>
      </c>
    </row>
    <row r="85" spans="1:4" x14ac:dyDescent="0.25">
      <c r="A85" s="40">
        <v>55</v>
      </c>
      <c r="B85" s="40">
        <v>900.63105968535547</v>
      </c>
      <c r="C85" s="40">
        <v>-142.39205968535543</v>
      </c>
      <c r="D85" s="56">
        <v>-0.52322314039542661</v>
      </c>
    </row>
    <row r="86" spans="1:4" x14ac:dyDescent="0.25">
      <c r="A86" s="40">
        <v>56</v>
      </c>
      <c r="B86" s="40">
        <v>865.34684133662199</v>
      </c>
      <c r="C86" s="40">
        <v>-112.74584133662199</v>
      </c>
      <c r="D86" s="56">
        <v>-0.41428737881188837</v>
      </c>
    </row>
    <row r="87" spans="1:4" x14ac:dyDescent="0.25">
      <c r="A87" s="40">
        <v>57</v>
      </c>
      <c r="B87" s="40">
        <v>1020.3835516159829</v>
      </c>
      <c r="C87" s="40">
        <v>-268.16755161598292</v>
      </c>
      <c r="D87" s="56">
        <v>-0.98538829214714863</v>
      </c>
    </row>
    <row r="88" spans="1:4" x14ac:dyDescent="0.25">
      <c r="A88" s="40">
        <v>58</v>
      </c>
      <c r="B88" s="40">
        <v>812.51047758895277</v>
      </c>
      <c r="C88" s="40">
        <v>-60.409477588952768</v>
      </c>
      <c r="D88" s="56">
        <v>-0.2219761175137335</v>
      </c>
    </row>
    <row r="89" spans="1:4" x14ac:dyDescent="0.25">
      <c r="A89" s="40">
        <v>59</v>
      </c>
      <c r="B89" s="40">
        <v>1030.4926369939712</v>
      </c>
      <c r="C89" s="40">
        <v>-282.37063699397129</v>
      </c>
      <c r="D89" s="56">
        <v>-1.0375778801845477</v>
      </c>
    </row>
    <row r="90" spans="1:4" ht="15.75" thickBot="1" x14ac:dyDescent="0.3">
      <c r="A90" s="41">
        <v>60</v>
      </c>
      <c r="B90" s="41">
        <v>857.86419947785964</v>
      </c>
      <c r="C90" s="41">
        <v>-110.94319947785959</v>
      </c>
      <c r="D90" s="57">
        <v>-0.40766352677664097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70"/>
  <sheetViews>
    <sheetView topLeftCell="H7" workbookViewId="0">
      <selection activeCell="N33" sqref="N33"/>
    </sheetView>
  </sheetViews>
  <sheetFormatPr defaultRowHeight="15" x14ac:dyDescent="0.25"/>
  <cols>
    <col min="1" max="1" width="30.42578125" customWidth="1"/>
    <col min="4" max="4" width="11.85546875" customWidth="1"/>
    <col min="10" max="10" width="12.42578125" customWidth="1"/>
    <col min="11" max="11" width="12.140625" customWidth="1"/>
    <col min="19" max="19" width="9.140625" customWidth="1"/>
  </cols>
  <sheetData>
    <row r="4" spans="1:21" x14ac:dyDescent="0.25">
      <c r="B4" s="33" t="s">
        <v>181</v>
      </c>
    </row>
    <row r="6" spans="1:21" ht="45" customHeight="1" x14ac:dyDescent="0.25">
      <c r="D6" s="1" t="s">
        <v>189</v>
      </c>
    </row>
    <row r="7" spans="1:21" x14ac:dyDescent="0.25">
      <c r="B7" s="6" t="s">
        <v>68</v>
      </c>
      <c r="C7" s="6" t="s">
        <v>67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47"/>
      <c r="K7" s="47"/>
    </row>
    <row r="8" spans="1:21" x14ac:dyDescent="0.25">
      <c r="A8" s="5" t="s">
        <v>7</v>
      </c>
      <c r="B8" s="5">
        <v>920.66600000000005</v>
      </c>
      <c r="C8" s="5">
        <v>150</v>
      </c>
      <c r="D8" s="5">
        <v>2.0680000000000001</v>
      </c>
      <c r="E8" s="5">
        <v>1.33</v>
      </c>
      <c r="F8" s="5">
        <v>50</v>
      </c>
      <c r="G8" s="5">
        <v>0</v>
      </c>
      <c r="H8" s="5">
        <v>7.3</v>
      </c>
      <c r="I8" s="5">
        <v>0.85</v>
      </c>
      <c r="J8" s="5">
        <f t="shared" ref="J8:J27" si="0">$T$16+$S$16*C8+$R$16*D8+$Q$16*E8+$P$16*F8+$O$16*G8+$N$16*H8+$M$16*I8</f>
        <v>938.06090010010848</v>
      </c>
      <c r="K8" s="5">
        <f>(B8-J8)^2</f>
        <v>302.58254949275226</v>
      </c>
    </row>
    <row r="9" spans="1:21" x14ac:dyDescent="0.25">
      <c r="A9" s="5" t="s">
        <v>5</v>
      </c>
      <c r="B9" s="5">
        <v>775.39800000000002</v>
      </c>
      <c r="C9" s="5">
        <v>11</v>
      </c>
      <c r="D9" s="5">
        <v>6.8070000000000004</v>
      </c>
      <c r="E9" s="5">
        <v>2.0099999999999998</v>
      </c>
      <c r="F9" s="5">
        <v>50</v>
      </c>
      <c r="G9" s="5">
        <v>7</v>
      </c>
      <c r="H9" s="5">
        <v>8.6999999999999993</v>
      </c>
      <c r="I9" s="5">
        <v>0.89</v>
      </c>
      <c r="J9" s="5">
        <f t="shared" si="0"/>
        <v>1104.4943372413854</v>
      </c>
      <c r="K9" s="5">
        <f t="shared" ref="K9:K27" si="1">(B9-J9)^2</f>
        <v>108304.39918569569</v>
      </c>
      <c r="M9" s="5" t="s">
        <v>182</v>
      </c>
    </row>
    <row r="10" spans="1:21" x14ac:dyDescent="0.25">
      <c r="A10" s="5" t="s">
        <v>8</v>
      </c>
      <c r="B10" s="5">
        <v>792.91099999999994</v>
      </c>
      <c r="C10" s="5">
        <v>10.5</v>
      </c>
      <c r="D10" s="5">
        <v>11.835000000000001</v>
      </c>
      <c r="E10" s="5">
        <v>2</v>
      </c>
      <c r="F10" s="5">
        <v>3.5</v>
      </c>
      <c r="G10" s="5">
        <v>0</v>
      </c>
      <c r="H10" s="5">
        <v>7.9</v>
      </c>
      <c r="I10" s="5">
        <v>0.71</v>
      </c>
      <c r="J10" s="5">
        <f t="shared" si="0"/>
        <v>772.056442520367</v>
      </c>
      <c r="K10" s="5">
        <f t="shared" si="1"/>
        <v>434.91256767131438</v>
      </c>
      <c r="M10" s="5">
        <f t="array" ref="M10:T14">LINEST(B8:B27,C8:I27,1,1)</f>
        <v>-140.28027383584151</v>
      </c>
      <c r="N10" s="5">
        <v>-12.887936770507752</v>
      </c>
      <c r="O10" s="5">
        <v>85.979268422182727</v>
      </c>
      <c r="P10" s="5">
        <v>-5.1468932146954369</v>
      </c>
      <c r="Q10" s="5">
        <v>-57.871856753110961</v>
      </c>
      <c r="R10" s="5">
        <v>-0.94062899241144693</v>
      </c>
      <c r="S10" s="5">
        <v>2.6471698992424781</v>
      </c>
      <c r="T10" s="5">
        <v>1090.5650373716251</v>
      </c>
    </row>
    <row r="11" spans="1:21" x14ac:dyDescent="0.25">
      <c r="A11" s="5" t="s">
        <v>30</v>
      </c>
      <c r="B11" s="5">
        <v>798.95799999999997</v>
      </c>
      <c r="C11" s="5">
        <v>160</v>
      </c>
      <c r="D11" s="5">
        <v>14.249000000000001</v>
      </c>
      <c r="E11" s="5">
        <v>1.33</v>
      </c>
      <c r="F11" s="5">
        <v>80</v>
      </c>
      <c r="G11" s="5">
        <v>0</v>
      </c>
      <c r="H11" s="5">
        <v>6.1</v>
      </c>
      <c r="I11" s="5">
        <v>0.71</v>
      </c>
      <c r="J11" s="5">
        <f t="shared" si="0"/>
        <v>833.77276335673355</v>
      </c>
      <c r="K11" s="5">
        <f t="shared" si="1"/>
        <v>1212.067747585359</v>
      </c>
      <c r="M11" s="5">
        <v>807.37475167118339</v>
      </c>
      <c r="N11" s="5">
        <v>75.915580181167911</v>
      </c>
      <c r="O11" s="5">
        <v>26.620534628146199</v>
      </c>
      <c r="P11" s="5">
        <v>3.1190914575430733</v>
      </c>
      <c r="Q11" s="5">
        <v>136.58756971205514</v>
      </c>
      <c r="R11" s="5">
        <v>3.783732858340993</v>
      </c>
      <c r="S11" s="5">
        <v>1.3063975146550142</v>
      </c>
      <c r="T11" s="5">
        <v>786.96766327110583</v>
      </c>
    </row>
    <row r="12" spans="1:21" x14ac:dyDescent="0.25">
      <c r="A12" s="5" t="s">
        <v>31</v>
      </c>
      <c r="B12" s="5">
        <v>974.755</v>
      </c>
      <c r="C12" s="5">
        <v>125</v>
      </c>
      <c r="D12" s="5">
        <v>15.7</v>
      </c>
      <c r="E12" s="5">
        <v>2.3199999999999998</v>
      </c>
      <c r="F12" s="5">
        <v>40</v>
      </c>
      <c r="G12" s="5">
        <v>0</v>
      </c>
      <c r="H12" s="5">
        <v>7.5</v>
      </c>
      <c r="I12" s="5">
        <v>0.66</v>
      </c>
      <c r="J12" s="5">
        <f t="shared" si="0"/>
        <v>877.31045683057664</v>
      </c>
      <c r="K12" s="5">
        <f t="shared" si="1"/>
        <v>9495.4389934976116</v>
      </c>
      <c r="M12" s="5">
        <v>0.6558358443889718</v>
      </c>
      <c r="N12" s="5">
        <v>233.0151482552007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</row>
    <row r="13" spans="1:21" x14ac:dyDescent="0.25">
      <c r="A13" s="5" t="s">
        <v>40</v>
      </c>
      <c r="B13" s="5">
        <v>825.53300000000002</v>
      </c>
      <c r="C13" s="5">
        <v>160</v>
      </c>
      <c r="D13" s="5">
        <v>16.5</v>
      </c>
      <c r="E13" s="5">
        <v>2.4700000000000002</v>
      </c>
      <c r="F13" s="5">
        <v>100</v>
      </c>
      <c r="G13" s="5">
        <v>4</v>
      </c>
      <c r="H13" s="5">
        <v>8.8000000000000007</v>
      </c>
      <c r="I13" s="5">
        <v>0.88</v>
      </c>
      <c r="J13" s="5">
        <f t="shared" si="0"/>
        <v>948.01562435862706</v>
      </c>
      <c r="K13" s="5">
        <f t="shared" si="1"/>
        <v>15001.99326977654</v>
      </c>
      <c r="M13" s="5">
        <v>3.2667260684264501</v>
      </c>
      <c r="N13" s="5">
        <v>12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</row>
    <row r="14" spans="1:21" x14ac:dyDescent="0.25">
      <c r="A14" s="5" t="s">
        <v>17</v>
      </c>
      <c r="B14" s="5">
        <v>1274</v>
      </c>
      <c r="C14" s="5">
        <v>150</v>
      </c>
      <c r="D14" s="5">
        <v>16.7</v>
      </c>
      <c r="E14" s="5">
        <v>1.7</v>
      </c>
      <c r="F14" s="5">
        <v>60</v>
      </c>
      <c r="G14" s="5">
        <v>2</v>
      </c>
      <c r="H14" s="5">
        <v>7.7</v>
      </c>
      <c r="I14" s="5">
        <v>0.88</v>
      </c>
      <c r="J14" s="5">
        <f t="shared" si="0"/>
        <v>1014.0110514586261</v>
      </c>
      <c r="K14" s="5">
        <f t="shared" si="1"/>
        <v>67594.253363649186</v>
      </c>
      <c r="M14" s="5">
        <v>1241592.4666718324</v>
      </c>
      <c r="N14" s="5">
        <v>651552.71179671783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</row>
    <row r="15" spans="1:21" x14ac:dyDescent="0.25">
      <c r="A15" s="5" t="s">
        <v>16</v>
      </c>
      <c r="B15" s="5">
        <v>836.30399999999997</v>
      </c>
      <c r="C15" s="5">
        <v>200</v>
      </c>
      <c r="D15" s="5">
        <v>19.844000000000001</v>
      </c>
      <c r="E15" s="5">
        <v>2.2999999999999998</v>
      </c>
      <c r="F15" s="5">
        <v>100</v>
      </c>
      <c r="G15" s="5">
        <v>0</v>
      </c>
      <c r="H15" s="5">
        <v>6</v>
      </c>
      <c r="I15" s="5">
        <v>0.9</v>
      </c>
      <c r="J15" s="5">
        <f t="shared" si="0"/>
        <v>749.95871641770509</v>
      </c>
      <c r="K15" s="5">
        <f t="shared" si="1"/>
        <v>7455.507996906922</v>
      </c>
    </row>
    <row r="16" spans="1:21" x14ac:dyDescent="0.25">
      <c r="A16" s="5" t="s">
        <v>4</v>
      </c>
      <c r="B16" s="5">
        <v>1027</v>
      </c>
      <c r="C16" s="5">
        <v>115</v>
      </c>
      <c r="D16" s="5">
        <v>20.5</v>
      </c>
      <c r="E16" s="5">
        <v>2.16</v>
      </c>
      <c r="F16" s="5">
        <v>15</v>
      </c>
      <c r="G16" s="5">
        <v>0</v>
      </c>
      <c r="H16" s="5">
        <v>6.6</v>
      </c>
      <c r="I16" s="5">
        <v>0.71</v>
      </c>
      <c r="J16" s="5">
        <f t="shared" si="0"/>
        <v>988.84069552412552</v>
      </c>
      <c r="K16" s="5">
        <f t="shared" si="1"/>
        <v>1456.132518082494</v>
      </c>
      <c r="M16" s="5">
        <v>-140.28027383584151</v>
      </c>
      <c r="N16" s="5">
        <v>-12.887936770507752</v>
      </c>
      <c r="O16" s="5">
        <v>85.979268422182727</v>
      </c>
      <c r="P16" s="5">
        <v>-5.1468932146954369</v>
      </c>
      <c r="Q16" s="5">
        <v>-57.871856753110961</v>
      </c>
      <c r="R16" s="5">
        <v>-0.94062899241144693</v>
      </c>
      <c r="S16" s="5">
        <v>2.6471698992424781</v>
      </c>
      <c r="T16" s="5">
        <v>1090.5650373716251</v>
      </c>
      <c r="U16" s="46" t="s">
        <v>122</v>
      </c>
    </row>
    <row r="17" spans="1:20" x14ac:dyDescent="0.25">
      <c r="A17" s="5" t="s">
        <v>52</v>
      </c>
      <c r="B17" s="5">
        <v>752.601</v>
      </c>
      <c r="C17" s="5">
        <v>165</v>
      </c>
      <c r="D17" s="5">
        <v>26</v>
      </c>
      <c r="E17" s="5">
        <v>1.3</v>
      </c>
      <c r="F17" s="5">
        <v>75</v>
      </c>
      <c r="G17" s="5">
        <v>0</v>
      </c>
      <c r="H17" s="5">
        <v>6.4</v>
      </c>
      <c r="I17" s="5">
        <v>0.75</v>
      </c>
      <c r="J17" s="5">
        <f t="shared" si="0"/>
        <v>853.94831135460367</v>
      </c>
      <c r="K17" s="5">
        <f t="shared" si="1"/>
        <v>10271.277518806979</v>
      </c>
    </row>
    <row r="18" spans="1:20" x14ac:dyDescent="0.25">
      <c r="A18" s="5" t="s">
        <v>11</v>
      </c>
      <c r="B18" s="5">
        <v>987.48400000000004</v>
      </c>
      <c r="C18" s="5">
        <v>45</v>
      </c>
      <c r="D18" s="5">
        <v>30.4</v>
      </c>
      <c r="E18" s="5">
        <v>1.29</v>
      </c>
      <c r="F18" s="5">
        <v>15</v>
      </c>
      <c r="G18" s="5">
        <v>0</v>
      </c>
      <c r="H18" s="5">
        <v>8.5</v>
      </c>
      <c r="I18" s="5">
        <v>0.68</v>
      </c>
      <c r="J18" s="5">
        <f t="shared" si="0"/>
        <v>824.29641927859575</v>
      </c>
      <c r="K18" s="5">
        <f t="shared" si="1"/>
        <v>26630.18650170484</v>
      </c>
    </row>
    <row r="19" spans="1:20" x14ac:dyDescent="0.25">
      <c r="A19" s="5" t="s">
        <v>1</v>
      </c>
      <c r="B19" s="5">
        <v>2185</v>
      </c>
      <c r="C19" s="5">
        <v>200</v>
      </c>
      <c r="D19" s="5">
        <v>35.200000000000003</v>
      </c>
      <c r="E19" s="5">
        <v>3.23</v>
      </c>
      <c r="F19" s="5">
        <v>40</v>
      </c>
      <c r="G19" s="5">
        <v>11</v>
      </c>
      <c r="H19" s="5">
        <v>7.7</v>
      </c>
      <c r="I19" s="5">
        <v>0.79</v>
      </c>
      <c r="J19" s="5">
        <f t="shared" si="0"/>
        <v>1929.8004739676574</v>
      </c>
      <c r="K19" s="5">
        <f t="shared" si="1"/>
        <v>65126.798087132331</v>
      </c>
    </row>
    <row r="20" spans="1:20" x14ac:dyDescent="0.25">
      <c r="A20" s="5" t="s">
        <v>3</v>
      </c>
      <c r="B20" s="5">
        <v>1005</v>
      </c>
      <c r="C20" s="5">
        <v>185</v>
      </c>
      <c r="D20" s="5">
        <v>41.3</v>
      </c>
      <c r="E20" s="5">
        <v>2.3199999999999998</v>
      </c>
      <c r="F20" s="5">
        <v>100</v>
      </c>
      <c r="G20" s="5">
        <v>2</v>
      </c>
      <c r="H20" s="5">
        <v>9</v>
      </c>
      <c r="I20" s="5">
        <v>0.92</v>
      </c>
      <c r="J20" s="5">
        <f t="shared" si="0"/>
        <v>819.40071618895138</v>
      </c>
      <c r="K20" s="5">
        <f t="shared" si="1"/>
        <v>34447.094151174177</v>
      </c>
    </row>
    <row r="21" spans="1:20" x14ac:dyDescent="0.25">
      <c r="A21" s="5" t="s">
        <v>22</v>
      </c>
      <c r="B21" s="5">
        <v>783.76599999999996</v>
      </c>
      <c r="C21" s="5">
        <v>200</v>
      </c>
      <c r="D21" s="5">
        <v>43.756</v>
      </c>
      <c r="E21" s="5">
        <v>2.0699999999999998</v>
      </c>
      <c r="F21" s="5">
        <v>40</v>
      </c>
      <c r="G21" s="5">
        <v>1</v>
      </c>
      <c r="H21" s="5">
        <v>7.4</v>
      </c>
      <c r="I21" s="5">
        <v>0.84</v>
      </c>
      <c r="J21" s="5">
        <f t="shared" si="0"/>
        <v>1125.9434892597267</v>
      </c>
      <c r="K21" s="5">
        <f t="shared" si="1"/>
        <v>117085.43415609038</v>
      </c>
    </row>
    <row r="22" spans="1:20" x14ac:dyDescent="0.25">
      <c r="A22" s="5" t="s">
        <v>12</v>
      </c>
      <c r="B22" s="5">
        <v>1063</v>
      </c>
      <c r="C22" s="5">
        <v>200</v>
      </c>
      <c r="D22" s="5">
        <v>44.8</v>
      </c>
      <c r="E22" s="5">
        <v>1.3</v>
      </c>
      <c r="F22" s="5">
        <v>75</v>
      </c>
      <c r="G22" s="5">
        <v>2</v>
      </c>
      <c r="H22" s="5">
        <v>8.4</v>
      </c>
      <c r="I22" s="5">
        <v>0.68</v>
      </c>
      <c r="J22" s="5">
        <f t="shared" si="0"/>
        <v>1084.9177152426137</v>
      </c>
      <c r="K22" s="5">
        <f t="shared" si="1"/>
        <v>480.3862414562995</v>
      </c>
    </row>
    <row r="23" spans="1:20" x14ac:dyDescent="0.25">
      <c r="A23" s="5" t="s">
        <v>10</v>
      </c>
      <c r="B23" s="5">
        <v>1066</v>
      </c>
      <c r="C23" s="5">
        <v>225</v>
      </c>
      <c r="D23" s="5">
        <v>46.64</v>
      </c>
      <c r="E23" s="5">
        <v>2.31</v>
      </c>
      <c r="F23" s="5">
        <v>75</v>
      </c>
      <c r="G23" s="5">
        <v>1</v>
      </c>
      <c r="H23" s="5">
        <v>7.3</v>
      </c>
      <c r="I23" s="5">
        <v>0.85</v>
      </c>
      <c r="J23" s="5">
        <f t="shared" si="0"/>
        <v>995.26544553027952</v>
      </c>
      <c r="K23" s="5">
        <f t="shared" si="1"/>
        <v>5003.3771960298536</v>
      </c>
      <c r="P23" s="46" t="s">
        <v>184</v>
      </c>
      <c r="Q23" s="5">
        <f>K28</f>
        <v>651552.71179671795</v>
      </c>
    </row>
    <row r="24" spans="1:20" x14ac:dyDescent="0.25">
      <c r="A24" s="5" t="s">
        <v>33</v>
      </c>
      <c r="B24" s="5">
        <v>871.53</v>
      </c>
      <c r="C24" s="5">
        <v>93</v>
      </c>
      <c r="D24" s="5">
        <v>47.210999999999999</v>
      </c>
      <c r="E24" s="5">
        <v>2.58</v>
      </c>
      <c r="F24" s="5">
        <v>50</v>
      </c>
      <c r="G24" s="5">
        <v>4</v>
      </c>
      <c r="H24" s="5">
        <v>8.8000000000000007</v>
      </c>
      <c r="I24" s="5">
        <v>0.85</v>
      </c>
      <c r="J24" s="5">
        <f t="shared" si="0"/>
        <v>996.95474883043789</v>
      </c>
      <c r="K24" s="5">
        <f t="shared" si="1"/>
        <v>15731.367619178438</v>
      </c>
      <c r="P24" s="46" t="s">
        <v>185</v>
      </c>
      <c r="Q24" s="5">
        <f>K70</f>
        <v>2451492.4700517869</v>
      </c>
    </row>
    <row r="25" spans="1:20" x14ac:dyDescent="0.25">
      <c r="A25" s="5" t="s">
        <v>23</v>
      </c>
      <c r="B25" s="5">
        <v>970.76199999999994</v>
      </c>
      <c r="C25" s="5">
        <v>76</v>
      </c>
      <c r="D25" s="5">
        <v>50</v>
      </c>
      <c r="E25" s="5">
        <v>1.38</v>
      </c>
      <c r="F25" s="5">
        <v>50</v>
      </c>
      <c r="G25" s="5">
        <v>0</v>
      </c>
      <c r="H25" s="5">
        <v>7.5</v>
      </c>
      <c r="I25" s="5">
        <v>0.88</v>
      </c>
      <c r="J25" s="5">
        <f t="shared" si="0"/>
        <v>687.40451028506732</v>
      </c>
      <c r="K25" s="5">
        <f t="shared" si="1"/>
        <v>80291.466977548145</v>
      </c>
    </row>
    <row r="26" spans="1:20" x14ac:dyDescent="0.25">
      <c r="A26" s="5" t="s">
        <v>44</v>
      </c>
      <c r="B26" s="5">
        <v>752.21600000000001</v>
      </c>
      <c r="C26" s="5">
        <v>230</v>
      </c>
      <c r="D26" s="5">
        <v>50.2</v>
      </c>
      <c r="E26" s="5">
        <v>2.11</v>
      </c>
      <c r="F26" s="5">
        <v>58</v>
      </c>
      <c r="G26" s="5">
        <v>0</v>
      </c>
      <c r="H26" s="5">
        <v>7.1</v>
      </c>
      <c r="I26" s="5">
        <v>0.78</v>
      </c>
      <c r="J26" s="5">
        <f t="shared" si="0"/>
        <v>1030.6421499143794</v>
      </c>
      <c r="K26" s="5">
        <f t="shared" si="1"/>
        <v>77521.120956144456</v>
      </c>
    </row>
    <row r="27" spans="1:20" x14ac:dyDescent="0.25">
      <c r="A27" s="5" t="s">
        <v>35</v>
      </c>
      <c r="B27" s="5">
        <v>816.96900000000005</v>
      </c>
      <c r="C27" s="5">
        <v>75</v>
      </c>
      <c r="D27" s="5">
        <v>50.228000000000002</v>
      </c>
      <c r="E27" s="5">
        <v>2.25</v>
      </c>
      <c r="F27" s="5">
        <v>20</v>
      </c>
      <c r="G27" s="5">
        <v>1</v>
      </c>
      <c r="H27" s="5">
        <v>6.9</v>
      </c>
      <c r="I27" s="5">
        <v>0.72</v>
      </c>
      <c r="J27" s="5">
        <f t="shared" si="0"/>
        <v>904.75803233943384</v>
      </c>
      <c r="K27" s="5">
        <f t="shared" si="1"/>
        <v>7706.9141990941516</v>
      </c>
      <c r="P27" s="46" t="s">
        <v>187</v>
      </c>
      <c r="Q27" s="5">
        <f>Q24/Q23</f>
        <v>3.7625389713927606</v>
      </c>
      <c r="T27" s="52" t="s">
        <v>188</v>
      </c>
    </row>
    <row r="28" spans="1:20" x14ac:dyDescent="0.25">
      <c r="A28" s="44"/>
      <c r="K28" s="48">
        <f>SUM(K8:K27)</f>
        <v>651552.71179671795</v>
      </c>
      <c r="P28" s="46" t="s">
        <v>186</v>
      </c>
      <c r="Q28" s="5">
        <f>FINV(0.05,13,13)</f>
        <v>2.5769270844729792</v>
      </c>
    </row>
    <row r="29" spans="1:20" x14ac:dyDescent="0.25">
      <c r="A29" s="5" t="s">
        <v>25</v>
      </c>
      <c r="B29">
        <v>925.28300000000002</v>
      </c>
      <c r="C29">
        <v>94</v>
      </c>
      <c r="D29">
        <v>62.1</v>
      </c>
      <c r="E29">
        <v>2.59</v>
      </c>
      <c r="F29">
        <v>45</v>
      </c>
      <c r="G29">
        <v>2</v>
      </c>
      <c r="H29">
        <v>8.8000000000000007</v>
      </c>
      <c r="I29">
        <v>0.75</v>
      </c>
    </row>
    <row r="30" spans="1:20" x14ac:dyDescent="0.25">
      <c r="A30" s="5" t="s">
        <v>29</v>
      </c>
      <c r="B30">
        <v>774.17700000000002</v>
      </c>
      <c r="C30">
        <v>170</v>
      </c>
      <c r="D30">
        <v>66.400000000000006</v>
      </c>
      <c r="E30">
        <v>2.0099999999999998</v>
      </c>
      <c r="F30">
        <v>120</v>
      </c>
      <c r="G30">
        <v>0</v>
      </c>
      <c r="H30">
        <v>8.1</v>
      </c>
      <c r="I30">
        <v>0.95</v>
      </c>
    </row>
    <row r="31" spans="1:20" x14ac:dyDescent="0.25">
      <c r="A31" s="5" t="s">
        <v>19</v>
      </c>
      <c r="B31">
        <v>921.74300000000005</v>
      </c>
      <c r="C31">
        <v>94</v>
      </c>
      <c r="D31">
        <v>70.251999999999995</v>
      </c>
      <c r="E31">
        <v>1.41</v>
      </c>
      <c r="F31">
        <v>40</v>
      </c>
      <c r="G31">
        <v>1</v>
      </c>
      <c r="H31">
        <v>8.1999999999999993</v>
      </c>
      <c r="I31">
        <v>0.81</v>
      </c>
    </row>
    <row r="32" spans="1:20" x14ac:dyDescent="0.25">
      <c r="A32" s="5" t="s">
        <v>56</v>
      </c>
      <c r="B32">
        <v>746.92100000000005</v>
      </c>
      <c r="C32">
        <v>145</v>
      </c>
      <c r="D32">
        <v>75.5</v>
      </c>
      <c r="E32">
        <v>1.55</v>
      </c>
      <c r="F32">
        <v>100</v>
      </c>
      <c r="G32">
        <v>0</v>
      </c>
      <c r="H32">
        <v>7</v>
      </c>
      <c r="I32">
        <v>0.87</v>
      </c>
    </row>
    <row r="33" spans="1:9" x14ac:dyDescent="0.25">
      <c r="A33" s="5" t="s">
        <v>59</v>
      </c>
      <c r="B33">
        <v>877.245</v>
      </c>
      <c r="C33">
        <v>95</v>
      </c>
      <c r="D33">
        <v>78</v>
      </c>
      <c r="E33">
        <v>1.28</v>
      </c>
      <c r="F33">
        <v>40</v>
      </c>
      <c r="G33">
        <v>0</v>
      </c>
      <c r="H33">
        <v>6.7</v>
      </c>
      <c r="I33">
        <v>0.89</v>
      </c>
    </row>
    <row r="34" spans="1:9" x14ac:dyDescent="0.25">
      <c r="A34" s="5" t="s">
        <v>36</v>
      </c>
      <c r="B34">
        <v>1109</v>
      </c>
      <c r="C34">
        <v>200</v>
      </c>
      <c r="D34">
        <v>83</v>
      </c>
      <c r="E34">
        <v>2.23</v>
      </c>
      <c r="F34">
        <v>50</v>
      </c>
      <c r="G34">
        <v>2</v>
      </c>
      <c r="H34">
        <v>7.8</v>
      </c>
      <c r="I34">
        <v>0.9</v>
      </c>
    </row>
    <row r="35" spans="1:9" x14ac:dyDescent="0.25">
      <c r="A35" s="5" t="s">
        <v>43</v>
      </c>
      <c r="B35">
        <v>896.91099999999994</v>
      </c>
      <c r="C35">
        <v>150</v>
      </c>
      <c r="D35">
        <v>85.5</v>
      </c>
      <c r="E35">
        <v>2.37</v>
      </c>
      <c r="F35">
        <v>60</v>
      </c>
      <c r="G35">
        <v>0</v>
      </c>
      <c r="H35">
        <v>7.6</v>
      </c>
      <c r="I35">
        <v>0.89</v>
      </c>
    </row>
    <row r="36" spans="1:9" x14ac:dyDescent="0.25">
      <c r="A36" s="5" t="s">
        <v>6</v>
      </c>
      <c r="B36">
        <v>1084</v>
      </c>
      <c r="C36">
        <v>250</v>
      </c>
      <c r="D36">
        <v>88</v>
      </c>
      <c r="E36">
        <v>2.4500000000000002</v>
      </c>
      <c r="F36">
        <v>175</v>
      </c>
      <c r="G36">
        <v>0</v>
      </c>
      <c r="H36">
        <v>8.5</v>
      </c>
      <c r="I36">
        <v>0.93</v>
      </c>
    </row>
    <row r="37" spans="1:9" x14ac:dyDescent="0.25">
      <c r="A37" s="5" t="s">
        <v>45</v>
      </c>
      <c r="B37">
        <v>879.97900000000004</v>
      </c>
      <c r="C37">
        <v>100</v>
      </c>
      <c r="D37">
        <v>88.36</v>
      </c>
      <c r="E37">
        <v>2.41</v>
      </c>
      <c r="F37">
        <v>50</v>
      </c>
      <c r="G37">
        <v>0</v>
      </c>
      <c r="H37">
        <v>7.3</v>
      </c>
      <c r="I37">
        <v>0.87</v>
      </c>
    </row>
    <row r="38" spans="1:9" x14ac:dyDescent="0.25">
      <c r="A38" s="5" t="s">
        <v>28</v>
      </c>
      <c r="B38">
        <v>1025</v>
      </c>
      <c r="C38">
        <v>200</v>
      </c>
      <c r="D38">
        <v>100.5</v>
      </c>
      <c r="E38">
        <v>1.48</v>
      </c>
      <c r="F38">
        <v>80</v>
      </c>
      <c r="G38">
        <v>2</v>
      </c>
      <c r="H38">
        <v>6.5</v>
      </c>
      <c r="I38">
        <v>0.84</v>
      </c>
    </row>
    <row r="39" spans="1:9" x14ac:dyDescent="0.25">
      <c r="A39" s="5" t="s">
        <v>50</v>
      </c>
      <c r="B39">
        <v>758.41</v>
      </c>
      <c r="C39">
        <v>180</v>
      </c>
      <c r="D39">
        <v>106.1</v>
      </c>
      <c r="E39">
        <v>1.62</v>
      </c>
      <c r="F39">
        <v>100</v>
      </c>
      <c r="G39">
        <v>0</v>
      </c>
      <c r="H39">
        <v>7.1</v>
      </c>
      <c r="I39">
        <v>0.92</v>
      </c>
    </row>
    <row r="40" spans="1:9" x14ac:dyDescent="0.25">
      <c r="A40" s="5" t="s">
        <v>48</v>
      </c>
      <c r="B40">
        <v>796.68899999999996</v>
      </c>
      <c r="C40">
        <v>130</v>
      </c>
      <c r="D40">
        <v>113.51</v>
      </c>
      <c r="E40">
        <v>2.2200000000000002</v>
      </c>
      <c r="F40">
        <v>50</v>
      </c>
      <c r="G40">
        <v>0</v>
      </c>
      <c r="H40">
        <v>7.8</v>
      </c>
      <c r="I40">
        <v>0.85</v>
      </c>
    </row>
    <row r="41" spans="1:9" x14ac:dyDescent="0.25">
      <c r="A41" s="5" t="s">
        <v>14</v>
      </c>
      <c r="B41">
        <v>821.70899999999995</v>
      </c>
      <c r="C41">
        <v>139</v>
      </c>
      <c r="D41">
        <v>114.84399999999999</v>
      </c>
      <c r="E41">
        <v>2.0099999999999998</v>
      </c>
      <c r="F41">
        <v>50</v>
      </c>
      <c r="G41">
        <v>0</v>
      </c>
      <c r="H41">
        <v>7.3</v>
      </c>
      <c r="I41">
        <v>0.72</v>
      </c>
    </row>
    <row r="42" spans="1:9" x14ac:dyDescent="0.25">
      <c r="A42" s="5" t="s">
        <v>47</v>
      </c>
      <c r="B42">
        <v>955.07100000000003</v>
      </c>
      <c r="C42">
        <v>250</v>
      </c>
      <c r="D42">
        <v>117.6</v>
      </c>
      <c r="E42">
        <v>2.1</v>
      </c>
      <c r="F42">
        <v>150</v>
      </c>
      <c r="G42">
        <v>0</v>
      </c>
      <c r="H42">
        <v>7.6</v>
      </c>
      <c r="I42">
        <v>0.95</v>
      </c>
    </row>
    <row r="43" spans="1:9" x14ac:dyDescent="0.25">
      <c r="A43" s="5" t="s">
        <v>46</v>
      </c>
      <c r="B43">
        <v>960.36699999999996</v>
      </c>
      <c r="C43">
        <v>225</v>
      </c>
      <c r="D43">
        <v>135.4</v>
      </c>
      <c r="E43">
        <v>2.41</v>
      </c>
      <c r="F43">
        <v>55</v>
      </c>
      <c r="G43">
        <v>0</v>
      </c>
      <c r="H43">
        <v>8</v>
      </c>
      <c r="I43">
        <v>0.94</v>
      </c>
    </row>
    <row r="44" spans="1:9" x14ac:dyDescent="0.25">
      <c r="A44" s="5" t="s">
        <v>37</v>
      </c>
      <c r="B44">
        <v>1017</v>
      </c>
      <c r="C44">
        <v>180</v>
      </c>
      <c r="D44">
        <v>138</v>
      </c>
      <c r="E44">
        <v>2.4900000000000002</v>
      </c>
      <c r="F44">
        <v>120</v>
      </c>
      <c r="G44">
        <v>0</v>
      </c>
      <c r="H44">
        <v>8</v>
      </c>
      <c r="I44">
        <v>0.94</v>
      </c>
    </row>
    <row r="45" spans="1:9" x14ac:dyDescent="0.25">
      <c r="A45" s="5" t="s">
        <v>20</v>
      </c>
      <c r="B45">
        <v>849.99699999999996</v>
      </c>
      <c r="C45">
        <v>200</v>
      </c>
      <c r="D45">
        <v>145.5</v>
      </c>
      <c r="E45">
        <v>2.2000000000000002</v>
      </c>
      <c r="F45">
        <v>110</v>
      </c>
      <c r="G45">
        <v>0</v>
      </c>
      <c r="H45">
        <v>7.7</v>
      </c>
      <c r="I45">
        <v>0.83</v>
      </c>
    </row>
    <row r="46" spans="1:9" x14ac:dyDescent="0.25">
      <c r="A46" s="5" t="s">
        <v>9</v>
      </c>
      <c r="B46">
        <v>864.11099999999999</v>
      </c>
      <c r="C46">
        <v>130</v>
      </c>
      <c r="D46">
        <v>146.6</v>
      </c>
      <c r="E46">
        <v>2.2599999999999998</v>
      </c>
      <c r="F46">
        <v>55</v>
      </c>
      <c r="G46">
        <v>0</v>
      </c>
      <c r="H46">
        <v>7.7</v>
      </c>
      <c r="I46">
        <v>0.9</v>
      </c>
    </row>
    <row r="47" spans="1:9" x14ac:dyDescent="0.25">
      <c r="A47" s="5" t="s">
        <v>32</v>
      </c>
      <c r="B47">
        <v>786.63599999999997</v>
      </c>
      <c r="C47">
        <v>185</v>
      </c>
      <c r="D47">
        <v>146.97200000000001</v>
      </c>
      <c r="E47">
        <v>2.0299999999999998</v>
      </c>
      <c r="F47">
        <v>70</v>
      </c>
      <c r="G47">
        <v>0</v>
      </c>
      <c r="H47">
        <v>6.2</v>
      </c>
      <c r="I47">
        <v>0.77</v>
      </c>
    </row>
    <row r="48" spans="1:9" x14ac:dyDescent="0.25">
      <c r="A48" s="5" t="s">
        <v>57</v>
      </c>
      <c r="B48">
        <v>886.68399999999997</v>
      </c>
      <c r="C48">
        <v>90</v>
      </c>
      <c r="D48">
        <v>151.697</v>
      </c>
      <c r="E48">
        <v>1.34</v>
      </c>
      <c r="F48">
        <v>35</v>
      </c>
      <c r="G48">
        <v>0</v>
      </c>
      <c r="H48">
        <v>7</v>
      </c>
      <c r="I48">
        <v>0.89</v>
      </c>
    </row>
    <row r="49" spans="1:22" x14ac:dyDescent="0.25">
      <c r="A49" s="44"/>
    </row>
    <row r="50" spans="1:22" x14ac:dyDescent="0.25">
      <c r="A50" s="5" t="s">
        <v>26</v>
      </c>
      <c r="B50" s="5">
        <v>752.101</v>
      </c>
      <c r="C50" s="5">
        <v>125</v>
      </c>
      <c r="D50" s="5">
        <v>152</v>
      </c>
      <c r="E50" s="5">
        <v>2.0299999999999998</v>
      </c>
      <c r="F50" s="5">
        <v>56</v>
      </c>
      <c r="G50" s="5">
        <v>0</v>
      </c>
      <c r="H50" s="5">
        <v>6.9</v>
      </c>
      <c r="I50" s="5">
        <v>0.92</v>
      </c>
      <c r="J50" s="5">
        <f t="shared" ref="J50:J69" si="2">$U$65+$T$65*C50+$S$65*D50+$R$65*E50+$Q$65*F50+$P$65*G50+$O$65*H50+$N$65*I50</f>
        <v>649.64364782559994</v>
      </c>
      <c r="K50" s="5">
        <f>(B50-J50)^2</f>
        <v>10497.509014589041</v>
      </c>
    </row>
    <row r="51" spans="1:22" x14ac:dyDescent="0.25">
      <c r="A51" s="5" t="s">
        <v>55</v>
      </c>
      <c r="B51" s="5">
        <v>758.23900000000003</v>
      </c>
      <c r="C51" s="5">
        <v>125</v>
      </c>
      <c r="D51" s="5">
        <v>155.1</v>
      </c>
      <c r="E51" s="5">
        <v>2.29</v>
      </c>
      <c r="F51" s="5">
        <v>100</v>
      </c>
      <c r="G51" s="5">
        <v>0</v>
      </c>
      <c r="H51" s="5">
        <v>6.5</v>
      </c>
      <c r="I51" s="5">
        <v>0.78</v>
      </c>
      <c r="J51" s="5">
        <f t="shared" si="2"/>
        <v>1071.4994739415997</v>
      </c>
      <c r="K51" s="5">
        <f t="shared" ref="K51:K69" si="3">(B51-J51)^2</f>
        <v>98132.124534115661</v>
      </c>
    </row>
    <row r="52" spans="1:22" x14ac:dyDescent="0.25">
      <c r="A52" s="5" t="s">
        <v>0</v>
      </c>
      <c r="B52" s="5">
        <v>2782</v>
      </c>
      <c r="C52" s="5">
        <v>237</v>
      </c>
      <c r="D52" s="5">
        <v>164.5</v>
      </c>
      <c r="E52" s="5">
        <v>2.7</v>
      </c>
      <c r="F52" s="5">
        <v>150</v>
      </c>
      <c r="G52" s="5">
        <v>3</v>
      </c>
      <c r="H52" s="5">
        <v>7.9</v>
      </c>
      <c r="I52" s="5">
        <v>0.85</v>
      </c>
      <c r="J52" s="5">
        <f t="shared" si="2"/>
        <v>1617.1975466972665</v>
      </c>
      <c r="K52" s="5">
        <f t="shared" si="3"/>
        <v>1356764.7552200668</v>
      </c>
    </row>
    <row r="53" spans="1:22" x14ac:dyDescent="0.25">
      <c r="A53" s="5" t="s">
        <v>58</v>
      </c>
      <c r="B53" s="5">
        <v>788.61199999999997</v>
      </c>
      <c r="C53" s="5">
        <v>200</v>
      </c>
      <c r="D53" s="5">
        <v>166.2</v>
      </c>
      <c r="E53" s="5">
        <v>2.38</v>
      </c>
      <c r="F53" s="5">
        <v>80</v>
      </c>
      <c r="G53" s="5">
        <v>0</v>
      </c>
      <c r="H53" s="5">
        <v>5.8</v>
      </c>
      <c r="I53" s="5">
        <v>0.87</v>
      </c>
      <c r="J53" s="5">
        <f t="shared" si="2"/>
        <v>854.23128995716559</v>
      </c>
      <c r="K53" s="5">
        <f t="shared" si="3"/>
        <v>4305.8912144825772</v>
      </c>
    </row>
    <row r="54" spans="1:22" x14ac:dyDescent="0.25">
      <c r="A54" s="5" t="s">
        <v>54</v>
      </c>
      <c r="B54" s="5">
        <v>748.12199999999996</v>
      </c>
      <c r="C54" s="5">
        <v>200</v>
      </c>
      <c r="D54" s="5">
        <v>171.1</v>
      </c>
      <c r="E54" s="5">
        <v>2.11</v>
      </c>
      <c r="F54" s="5">
        <v>150</v>
      </c>
      <c r="G54" s="5">
        <v>0</v>
      </c>
      <c r="H54" s="5">
        <v>8.1</v>
      </c>
      <c r="I54" s="5">
        <v>0.95</v>
      </c>
      <c r="J54" s="5">
        <f t="shared" si="2"/>
        <v>1296.4690801167847</v>
      </c>
      <c r="K54" s="5">
        <f t="shared" si="3"/>
        <v>300684.52027260349</v>
      </c>
      <c r="N54" s="5" t="s">
        <v>182</v>
      </c>
    </row>
    <row r="55" spans="1:22" x14ac:dyDescent="0.25">
      <c r="A55" s="5" t="s">
        <v>2</v>
      </c>
      <c r="B55" s="5">
        <v>1519</v>
      </c>
      <c r="C55" s="5">
        <v>220</v>
      </c>
      <c r="D55" s="5">
        <v>185.1</v>
      </c>
      <c r="E55" s="5">
        <v>2.37</v>
      </c>
      <c r="F55" s="5">
        <v>155</v>
      </c>
      <c r="G55" s="5">
        <v>0</v>
      </c>
      <c r="H55" s="5">
        <v>8.1999999999999993</v>
      </c>
      <c r="I55" s="5">
        <v>0.93</v>
      </c>
      <c r="J55" s="5">
        <f t="shared" si="2"/>
        <v>1544.0977631734409</v>
      </c>
      <c r="K55" s="5">
        <f t="shared" si="3"/>
        <v>629.89771631012388</v>
      </c>
      <c r="N55" s="5">
        <f t="array" ref="N55:U59">LINEST(B50:B69,C50:I69,1,1)</f>
        <v>-688.0919177127862</v>
      </c>
      <c r="O55" s="5">
        <v>169.01567060785015</v>
      </c>
      <c r="P55" s="5">
        <v>-49.937776425141124</v>
      </c>
      <c r="Q55" s="5">
        <v>4.4517144680578475</v>
      </c>
      <c r="R55" s="5">
        <v>756.06982160609834</v>
      </c>
      <c r="S55" s="5">
        <v>0.21794698942529406</v>
      </c>
      <c r="T55" s="5">
        <v>-0.24613530841067227</v>
      </c>
      <c r="U55" s="5">
        <v>-1669.9986919857324</v>
      </c>
      <c r="V55" s="50" t="s">
        <v>122</v>
      </c>
    </row>
    <row r="56" spans="1:22" x14ac:dyDescent="0.25">
      <c r="A56" s="5" t="s">
        <v>42</v>
      </c>
      <c r="B56" s="5">
        <v>939.88599999999997</v>
      </c>
      <c r="C56" s="5">
        <v>150</v>
      </c>
      <c r="D56" s="5">
        <v>193</v>
      </c>
      <c r="E56" s="5">
        <v>2.1800000000000002</v>
      </c>
      <c r="F56" s="5">
        <v>75</v>
      </c>
      <c r="G56" s="5">
        <v>0</v>
      </c>
      <c r="H56" s="5">
        <v>7.4</v>
      </c>
      <c r="I56" s="5">
        <v>0.79</v>
      </c>
      <c r="J56" s="5">
        <f t="shared" si="2"/>
        <v>1024.3789244223713</v>
      </c>
      <c r="K56" s="5">
        <f t="shared" si="3"/>
        <v>7139.0542774445466</v>
      </c>
      <c r="N56" s="5">
        <v>1393.2521399113857</v>
      </c>
      <c r="O56" s="5">
        <v>164.11187066102764</v>
      </c>
      <c r="P56" s="5">
        <v>118.15964350905983</v>
      </c>
      <c r="Q56" s="5">
        <v>4.7732535552028974</v>
      </c>
      <c r="R56" s="5">
        <v>790.2496181574453</v>
      </c>
      <c r="S56" s="5">
        <v>1.8093034019371459</v>
      </c>
      <c r="T56" s="5">
        <v>2.7878020085418727</v>
      </c>
      <c r="U56" s="5">
        <v>2039.1298920610136</v>
      </c>
      <c r="V56" s="50" t="s">
        <v>121</v>
      </c>
    </row>
    <row r="57" spans="1:22" x14ac:dyDescent="0.25">
      <c r="A57" s="5" t="s">
        <v>53</v>
      </c>
      <c r="B57" s="5">
        <v>788.029</v>
      </c>
      <c r="C57" s="5">
        <v>160</v>
      </c>
      <c r="D57" s="5">
        <v>197</v>
      </c>
      <c r="E57" s="5">
        <v>2.1</v>
      </c>
      <c r="F57" s="5">
        <v>110</v>
      </c>
      <c r="G57" s="5">
        <v>0</v>
      </c>
      <c r="H57" s="5">
        <v>7.2</v>
      </c>
      <c r="I57" s="5">
        <v>0.87</v>
      </c>
      <c r="J57" s="5">
        <f t="shared" si="2"/>
        <v>1029.2632924109103</v>
      </c>
      <c r="K57" s="5">
        <f t="shared" si="3"/>
        <v>58193.983834992556</v>
      </c>
      <c r="N57" s="5">
        <v>0.36195863663145883</v>
      </c>
      <c r="O57" s="5">
        <v>451.9856625723678</v>
      </c>
      <c r="P57" s="5" t="e">
        <v>#N/A</v>
      </c>
      <c r="Q57" s="5" t="e">
        <v>#N/A</v>
      </c>
      <c r="R57" s="5" t="e">
        <v>#N/A</v>
      </c>
      <c r="S57" s="5" t="e">
        <v>#N/A</v>
      </c>
      <c r="T57" s="5" t="e">
        <v>#N/A</v>
      </c>
      <c r="U57" s="5" t="e">
        <v>#N/A</v>
      </c>
      <c r="V57" s="50"/>
    </row>
    <row r="58" spans="1:22" x14ac:dyDescent="0.25">
      <c r="A58" s="5" t="s">
        <v>13</v>
      </c>
      <c r="B58" s="5">
        <v>1215</v>
      </c>
      <c r="C58" s="5">
        <v>200</v>
      </c>
      <c r="D58" s="5">
        <v>198.4</v>
      </c>
      <c r="E58" s="5">
        <v>2.1800000000000002</v>
      </c>
      <c r="F58" s="5">
        <v>120</v>
      </c>
      <c r="G58" s="5">
        <v>0</v>
      </c>
      <c r="H58" s="5">
        <v>7.3</v>
      </c>
      <c r="I58" s="5">
        <v>0.93</v>
      </c>
      <c r="J58" s="5">
        <f t="shared" si="2"/>
        <v>1100.3417882667627</v>
      </c>
      <c r="K58" s="5">
        <f t="shared" si="3"/>
        <v>13146.505517863874</v>
      </c>
      <c r="N58" s="5">
        <v>0.97250829736760258</v>
      </c>
      <c r="O58" s="5">
        <v>12</v>
      </c>
      <c r="P58" s="5" t="e">
        <v>#N/A</v>
      </c>
      <c r="Q58" s="5" t="e">
        <v>#N/A</v>
      </c>
      <c r="R58" s="5" t="e">
        <v>#N/A</v>
      </c>
      <c r="S58" s="5" t="e">
        <v>#N/A</v>
      </c>
      <c r="T58" s="5" t="e">
        <v>#N/A</v>
      </c>
      <c r="U58" s="5" t="e">
        <v>#N/A</v>
      </c>
      <c r="V58" s="50" t="s">
        <v>105</v>
      </c>
    </row>
    <row r="59" spans="1:22" x14ac:dyDescent="0.25">
      <c r="A59" s="5" t="s">
        <v>41</v>
      </c>
      <c r="B59" s="5">
        <v>829.68499999999995</v>
      </c>
      <c r="C59" s="5">
        <v>120</v>
      </c>
      <c r="D59" s="5">
        <v>199.6</v>
      </c>
      <c r="E59" s="5">
        <v>1.9</v>
      </c>
      <c r="F59" s="5">
        <v>80</v>
      </c>
      <c r="G59" s="5">
        <v>0</v>
      </c>
      <c r="H59" s="5">
        <v>5.6</v>
      </c>
      <c r="I59" s="5">
        <v>0.56999999999999995</v>
      </c>
      <c r="J59" s="5">
        <f t="shared" si="2"/>
        <v>690.91247089816272</v>
      </c>
      <c r="K59" s="5">
        <f t="shared" si="3"/>
        <v>19257.814833320259</v>
      </c>
      <c r="N59" s="5">
        <v>1390723.1147014117</v>
      </c>
      <c r="O59" s="5">
        <v>2451492.4700517883</v>
      </c>
      <c r="P59" s="5" t="e">
        <v>#N/A</v>
      </c>
      <c r="Q59" s="5" t="e">
        <v>#N/A</v>
      </c>
      <c r="R59" s="5" t="e">
        <v>#N/A</v>
      </c>
      <c r="S59" s="5" t="e">
        <v>#N/A</v>
      </c>
      <c r="T59" s="5" t="e">
        <v>#N/A</v>
      </c>
      <c r="U59" s="5" t="e">
        <v>#N/A</v>
      </c>
    </row>
    <row r="60" spans="1:22" x14ac:dyDescent="0.25">
      <c r="A60" s="5" t="s">
        <v>49</v>
      </c>
      <c r="B60" s="5">
        <v>1091</v>
      </c>
      <c r="C60" s="5">
        <v>210</v>
      </c>
      <c r="D60" s="5">
        <v>201.3</v>
      </c>
      <c r="E60" s="5">
        <v>2.4500000000000002</v>
      </c>
      <c r="F60" s="5">
        <v>100</v>
      </c>
      <c r="G60" s="5">
        <v>0</v>
      </c>
      <c r="H60" s="5">
        <v>5.9</v>
      </c>
      <c r="I60" s="5">
        <v>0.84</v>
      </c>
      <c r="J60" s="5">
        <f t="shared" si="2"/>
        <v>1038.9233776676399</v>
      </c>
      <c r="K60" s="5">
        <f t="shared" si="3"/>
        <v>2711.974593547267</v>
      </c>
    </row>
    <row r="61" spans="1:22" x14ac:dyDescent="0.25">
      <c r="A61" s="5" t="s">
        <v>34</v>
      </c>
      <c r="B61" s="5">
        <v>963.42</v>
      </c>
      <c r="C61" s="5">
        <v>300</v>
      </c>
      <c r="D61" s="5">
        <v>216</v>
      </c>
      <c r="E61" s="5">
        <v>2.4900000000000002</v>
      </c>
      <c r="F61" s="5">
        <v>80</v>
      </c>
      <c r="G61" s="5">
        <v>0</v>
      </c>
      <c r="H61" s="5">
        <v>7.1</v>
      </c>
      <c r="I61" s="5">
        <v>0.67</v>
      </c>
      <c r="J61" s="5">
        <f t="shared" si="2"/>
        <v>1280.9779548989115</v>
      </c>
      <c r="K61" s="5">
        <f t="shared" si="3"/>
        <v>100843.05471957917</v>
      </c>
    </row>
    <row r="62" spans="1:22" x14ac:dyDescent="0.25">
      <c r="A62" s="5" t="s">
        <v>24</v>
      </c>
      <c r="B62" s="5">
        <v>1123</v>
      </c>
      <c r="C62" s="5">
        <v>195</v>
      </c>
      <c r="D62" s="5">
        <v>219.8</v>
      </c>
      <c r="E62" s="5">
        <v>2.57</v>
      </c>
      <c r="F62" s="5">
        <v>75</v>
      </c>
      <c r="G62" s="5">
        <v>0</v>
      </c>
      <c r="H62" s="5">
        <v>6.3</v>
      </c>
      <c r="I62" s="5">
        <v>0.83</v>
      </c>
      <c r="J62" s="5">
        <f t="shared" si="2"/>
        <v>1100.5701309097203</v>
      </c>
      <c r="K62" s="5">
        <f t="shared" si="3"/>
        <v>503.09902740708384</v>
      </c>
      <c r="N62" t="s">
        <v>183</v>
      </c>
    </row>
    <row r="63" spans="1:22" x14ac:dyDescent="0.25">
      <c r="A63" s="5" t="s">
        <v>27</v>
      </c>
      <c r="B63" s="5">
        <v>890.87099999999998</v>
      </c>
      <c r="C63" s="5">
        <v>258</v>
      </c>
      <c r="D63" s="5">
        <v>230.54400000000001</v>
      </c>
      <c r="E63" s="5">
        <v>2.19</v>
      </c>
      <c r="F63" s="5">
        <v>100</v>
      </c>
      <c r="G63" s="5">
        <v>0</v>
      </c>
      <c r="H63" s="5">
        <v>6.2</v>
      </c>
      <c r="I63" s="5">
        <v>0.83</v>
      </c>
      <c r="J63" s="5">
        <f t="shared" si="2"/>
        <v>894.48999136457735</v>
      </c>
      <c r="K63" s="5">
        <f t="shared" si="3"/>
        <v>13.097098496885565</v>
      </c>
    </row>
    <row r="64" spans="1:22" x14ac:dyDescent="0.25">
      <c r="A64" s="5" t="s">
        <v>38</v>
      </c>
      <c r="B64" s="5">
        <v>934.41600000000005</v>
      </c>
      <c r="C64" s="5">
        <v>250</v>
      </c>
      <c r="D64" s="5">
        <v>236</v>
      </c>
      <c r="E64" s="5">
        <v>2.33</v>
      </c>
      <c r="F64" s="5">
        <v>125</v>
      </c>
      <c r="G64" s="5">
        <v>0</v>
      </c>
      <c r="H64" s="5">
        <v>7.5</v>
      </c>
      <c r="I64" s="5">
        <v>0.86</v>
      </c>
      <c r="J64" s="5">
        <f t="shared" si="2"/>
        <v>1313.868443591289</v>
      </c>
      <c r="K64" s="5">
        <f t="shared" si="3"/>
        <v>143984.15694740028</v>
      </c>
    </row>
    <row r="65" spans="1:22" x14ac:dyDescent="0.25">
      <c r="A65" s="5" t="s">
        <v>51</v>
      </c>
      <c r="B65" s="5">
        <v>1045</v>
      </c>
      <c r="C65" s="5">
        <v>250</v>
      </c>
      <c r="D65" s="5">
        <v>260.39999999999998</v>
      </c>
      <c r="E65" s="5">
        <v>2.16</v>
      </c>
      <c r="F65" s="5">
        <v>100</v>
      </c>
      <c r="G65" s="5">
        <v>0</v>
      </c>
      <c r="H65" s="5">
        <v>6.7</v>
      </c>
      <c r="I65" s="5">
        <v>0.9</v>
      </c>
      <c r="J65" s="5">
        <f t="shared" si="2"/>
        <v>916.62540556399154</v>
      </c>
      <c r="K65" s="5">
        <f t="shared" si="3"/>
        <v>16480.036496609657</v>
      </c>
      <c r="N65" s="5">
        <v>-688.0919177127862</v>
      </c>
      <c r="O65" s="5">
        <v>169.01567060785015</v>
      </c>
      <c r="P65" s="5">
        <v>-49.937776425141124</v>
      </c>
      <c r="Q65" s="5">
        <v>4.4517144680578475</v>
      </c>
      <c r="R65" s="5">
        <v>756.06982160609834</v>
      </c>
      <c r="S65" s="5">
        <v>0.21794698942529406</v>
      </c>
      <c r="T65" s="5">
        <v>-0.24613530841067227</v>
      </c>
      <c r="U65" s="5">
        <v>-1669.9986919857324</v>
      </c>
      <c r="V65" s="46" t="s">
        <v>190</v>
      </c>
    </row>
    <row r="66" spans="1:22" x14ac:dyDescent="0.25">
      <c r="A66" s="5" t="s">
        <v>18</v>
      </c>
      <c r="B66" s="5">
        <v>1342</v>
      </c>
      <c r="C66" s="5">
        <v>125</v>
      </c>
      <c r="D66" s="5">
        <v>312</v>
      </c>
      <c r="E66" s="5">
        <v>2.17</v>
      </c>
      <c r="F66" s="5">
        <v>40</v>
      </c>
      <c r="G66" s="5">
        <v>0</v>
      </c>
      <c r="H66" s="5">
        <v>8.1</v>
      </c>
      <c r="I66" s="5">
        <v>0.82</v>
      </c>
      <c r="J66" s="5">
        <f t="shared" si="2"/>
        <v>990.76550617027431</v>
      </c>
      <c r="K66" s="5">
        <f t="shared" si="3"/>
        <v>123365.66965582361</v>
      </c>
    </row>
    <row r="67" spans="1:22" x14ac:dyDescent="0.25">
      <c r="A67" s="5" t="s">
        <v>39</v>
      </c>
      <c r="B67" s="5">
        <v>960.28300000000002</v>
      </c>
      <c r="C67" s="5">
        <v>190</v>
      </c>
      <c r="D67" s="5">
        <v>312</v>
      </c>
      <c r="E67" s="5">
        <v>2.1</v>
      </c>
      <c r="F67" s="5">
        <v>50</v>
      </c>
      <c r="G67" s="5">
        <v>0</v>
      </c>
      <c r="H67" s="5">
        <v>7.7</v>
      </c>
      <c r="I67" s="5">
        <v>0.82</v>
      </c>
      <c r="J67" s="5">
        <f t="shared" si="2"/>
        <v>898.75270004859237</v>
      </c>
      <c r="K67" s="5">
        <f t="shared" si="3"/>
        <v>3785.9778121101954</v>
      </c>
    </row>
    <row r="68" spans="1:22" x14ac:dyDescent="0.25">
      <c r="A68" s="5" t="s">
        <v>21</v>
      </c>
      <c r="B68" s="5">
        <v>1119</v>
      </c>
      <c r="C68" s="5">
        <v>94</v>
      </c>
      <c r="D68" s="5">
        <v>496.78</v>
      </c>
      <c r="E68" s="5">
        <v>3.21</v>
      </c>
      <c r="F68" s="5">
        <v>50</v>
      </c>
      <c r="G68" s="5">
        <v>11</v>
      </c>
      <c r="H68" s="5">
        <v>8.9</v>
      </c>
      <c r="I68" s="5">
        <v>0.76</v>
      </c>
      <c r="J68" s="5">
        <f t="shared" si="2"/>
        <v>1496.6802154604268</v>
      </c>
      <c r="K68" s="5">
        <f t="shared" si="3"/>
        <v>142642.34515023438</v>
      </c>
    </row>
    <row r="69" spans="1:22" x14ac:dyDescent="0.25">
      <c r="A69" s="5" t="s">
        <v>15</v>
      </c>
      <c r="B69" s="5">
        <v>1029</v>
      </c>
      <c r="C69" s="5">
        <v>63</v>
      </c>
      <c r="D69" s="5">
        <v>605.1</v>
      </c>
      <c r="E69" s="5">
        <v>2.0699999999999998</v>
      </c>
      <c r="F69" s="5">
        <v>25</v>
      </c>
      <c r="G69" s="5">
        <v>3</v>
      </c>
      <c r="H69" s="5">
        <v>8</v>
      </c>
      <c r="I69" s="5">
        <v>0.75</v>
      </c>
      <c r="J69" s="5">
        <f t="shared" si="2"/>
        <v>808.97499661449842</v>
      </c>
      <c r="K69" s="5">
        <f t="shared" si="3"/>
        <v>48411.002114789982</v>
      </c>
    </row>
    <row r="70" spans="1:22" x14ac:dyDescent="0.25">
      <c r="K70" s="48">
        <f>SUM(K50:K69)</f>
        <v>2451492.4700517869</v>
      </c>
    </row>
  </sheetData>
  <autoFilter ref="D7:D69">
    <sortState ref="A8:I67">
      <sortCondition ref="D7:D67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6"/>
  <sheetViews>
    <sheetView topLeftCell="A52" workbookViewId="0">
      <selection activeCell="F80" sqref="F80"/>
    </sheetView>
  </sheetViews>
  <sheetFormatPr defaultRowHeight="15" x14ac:dyDescent="0.25"/>
  <cols>
    <col min="2" max="2" width="28.140625" customWidth="1"/>
    <col min="11" max="11" width="22.85546875" customWidth="1"/>
    <col min="13" max="13" width="16.7109375" customWidth="1"/>
  </cols>
  <sheetData>
    <row r="3" spans="2:13" x14ac:dyDescent="0.25">
      <c r="B3" s="4"/>
      <c r="C3" s="6" t="s">
        <v>68</v>
      </c>
      <c r="D3" s="6" t="s">
        <v>67</v>
      </c>
      <c r="E3" s="6" t="s">
        <v>69</v>
      </c>
      <c r="F3" s="6" t="s">
        <v>70</v>
      </c>
      <c r="G3" s="6" t="s">
        <v>71</v>
      </c>
      <c r="H3" s="6" t="s">
        <v>72</v>
      </c>
      <c r="I3" s="6" t="s">
        <v>73</v>
      </c>
      <c r="J3" s="6" t="s">
        <v>74</v>
      </c>
      <c r="K3" s="45"/>
      <c r="M3" s="49"/>
    </row>
    <row r="4" spans="2:13" x14ac:dyDescent="0.25">
      <c r="B4" s="5" t="s">
        <v>0</v>
      </c>
      <c r="C4" s="5">
        <v>2782</v>
      </c>
      <c r="D4" s="5">
        <v>237</v>
      </c>
      <c r="E4" s="5">
        <v>164.5</v>
      </c>
      <c r="F4" s="5">
        <v>2.7</v>
      </c>
      <c r="G4" s="5">
        <v>150</v>
      </c>
      <c r="H4" s="5">
        <v>3</v>
      </c>
      <c r="I4" s="5">
        <v>7.9</v>
      </c>
      <c r="J4" s="5">
        <v>0.85</v>
      </c>
      <c r="K4" s="5">
        <v>1457.3268508447673</v>
      </c>
      <c r="L4" s="5"/>
      <c r="M4" s="5">
        <f>K4^2</f>
        <v>2123801.5501931263</v>
      </c>
    </row>
    <row r="5" spans="2:13" x14ac:dyDescent="0.25">
      <c r="B5" s="5" t="s">
        <v>1</v>
      </c>
      <c r="C5" s="5">
        <v>2185</v>
      </c>
      <c r="D5" s="5">
        <v>200</v>
      </c>
      <c r="E5" s="5">
        <v>35.200000000000003</v>
      </c>
      <c r="F5" s="5">
        <v>3.23</v>
      </c>
      <c r="G5" s="5">
        <v>40</v>
      </c>
      <c r="H5" s="5">
        <v>11</v>
      </c>
      <c r="I5" s="5">
        <v>7.7</v>
      </c>
      <c r="J5" s="5">
        <v>0.79</v>
      </c>
      <c r="K5" s="5">
        <v>497.66331056861145</v>
      </c>
      <c r="L5" s="5">
        <f>(K5-K4)^2</f>
        <v>920954.11053536495</v>
      </c>
      <c r="M5" s="5">
        <f t="shared" ref="M5:M63" si="0">K5^2</f>
        <v>247668.77068611022</v>
      </c>
    </row>
    <row r="6" spans="2:13" x14ac:dyDescent="0.25">
      <c r="B6" s="5" t="s">
        <v>2</v>
      </c>
      <c r="C6" s="5">
        <v>1519</v>
      </c>
      <c r="D6" s="5">
        <v>220</v>
      </c>
      <c r="E6" s="5">
        <v>185.1</v>
      </c>
      <c r="F6" s="5">
        <v>2.37</v>
      </c>
      <c r="G6" s="5">
        <v>155</v>
      </c>
      <c r="H6" s="5">
        <v>0</v>
      </c>
      <c r="I6" s="5">
        <v>8.1999999999999993</v>
      </c>
      <c r="J6" s="5">
        <v>0.93</v>
      </c>
      <c r="K6" s="5">
        <v>425.93503615040345</v>
      </c>
      <c r="L6" s="5">
        <f t="shared" ref="L6:L63" si="1">(K6-K5)^2</f>
        <v>5144.9453510137528</v>
      </c>
      <c r="M6" s="5">
        <f t="shared" si="0"/>
        <v>181420.6550204455</v>
      </c>
    </row>
    <row r="7" spans="2:13" x14ac:dyDescent="0.25">
      <c r="B7" s="5" t="s">
        <v>18</v>
      </c>
      <c r="C7" s="5">
        <v>1342</v>
      </c>
      <c r="D7" s="5">
        <v>125</v>
      </c>
      <c r="E7" s="5">
        <v>312</v>
      </c>
      <c r="F7" s="5">
        <v>2.17</v>
      </c>
      <c r="G7" s="5">
        <v>40</v>
      </c>
      <c r="H7" s="5">
        <v>0</v>
      </c>
      <c r="I7" s="5">
        <v>8.1</v>
      </c>
      <c r="J7" s="5">
        <v>0.82</v>
      </c>
      <c r="K7" s="5">
        <v>464.59598074365204</v>
      </c>
      <c r="L7" s="5">
        <f t="shared" si="1"/>
        <v>1494.6686368422372</v>
      </c>
      <c r="M7" s="5">
        <f t="shared" si="0"/>
        <v>215849.42532315588</v>
      </c>
    </row>
    <row r="8" spans="2:13" x14ac:dyDescent="0.25">
      <c r="B8" s="5" t="s">
        <v>17</v>
      </c>
      <c r="C8" s="5">
        <v>1274</v>
      </c>
      <c r="D8" s="5">
        <v>150</v>
      </c>
      <c r="E8" s="5">
        <v>16.7</v>
      </c>
      <c r="F8" s="5">
        <v>1.7</v>
      </c>
      <c r="G8" s="5">
        <v>60</v>
      </c>
      <c r="H8" s="5">
        <v>2</v>
      </c>
      <c r="I8" s="5">
        <v>7.7</v>
      </c>
      <c r="J8" s="5">
        <v>0.88</v>
      </c>
      <c r="K8" s="5">
        <v>299.23846809977681</v>
      </c>
      <c r="L8" s="5">
        <f t="shared" si="1"/>
        <v>27343.106987769355</v>
      </c>
      <c r="M8" s="5">
        <f t="shared" si="0"/>
        <v>89543.660790701149</v>
      </c>
    </row>
    <row r="9" spans="2:13" x14ac:dyDescent="0.25">
      <c r="B9" s="5" t="s">
        <v>13</v>
      </c>
      <c r="C9" s="5">
        <v>1215</v>
      </c>
      <c r="D9" s="5">
        <v>200</v>
      </c>
      <c r="E9" s="5">
        <v>198.4</v>
      </c>
      <c r="F9" s="5">
        <v>2.1800000000000002</v>
      </c>
      <c r="G9" s="5">
        <v>120</v>
      </c>
      <c r="H9" s="5">
        <v>0</v>
      </c>
      <c r="I9" s="5">
        <v>7.3</v>
      </c>
      <c r="J9" s="5">
        <v>0.93</v>
      </c>
      <c r="K9" s="5">
        <v>221.39103497238852</v>
      </c>
      <c r="L9" s="5">
        <f t="shared" si="1"/>
        <v>6060.2228445231913</v>
      </c>
      <c r="M9" s="5">
        <f t="shared" si="0"/>
        <v>49013.990366145357</v>
      </c>
    </row>
    <row r="10" spans="2:13" x14ac:dyDescent="0.25">
      <c r="B10" s="5" t="s">
        <v>24</v>
      </c>
      <c r="C10" s="5">
        <v>1123</v>
      </c>
      <c r="D10" s="5">
        <v>195</v>
      </c>
      <c r="E10" s="5">
        <v>219.8</v>
      </c>
      <c r="F10" s="5">
        <v>2.57</v>
      </c>
      <c r="G10" s="5">
        <v>75</v>
      </c>
      <c r="H10" s="5">
        <v>0</v>
      </c>
      <c r="I10" s="5">
        <v>6.3</v>
      </c>
      <c r="J10" s="5">
        <v>0.83</v>
      </c>
      <c r="K10" s="5">
        <v>141.73311331046295</v>
      </c>
      <c r="L10" s="5">
        <f t="shared" si="1"/>
        <v>6345.3844834974707</v>
      </c>
      <c r="M10" s="5">
        <f t="shared" si="0"/>
        <v>20088.275408676531</v>
      </c>
    </row>
    <row r="11" spans="2:13" x14ac:dyDescent="0.25">
      <c r="B11" s="5" t="s">
        <v>21</v>
      </c>
      <c r="C11" s="5">
        <v>1119</v>
      </c>
      <c r="D11" s="5">
        <v>94</v>
      </c>
      <c r="E11" s="5">
        <v>496.78</v>
      </c>
      <c r="F11" s="5">
        <v>3.21</v>
      </c>
      <c r="G11" s="5">
        <v>50</v>
      </c>
      <c r="H11" s="5">
        <v>11</v>
      </c>
      <c r="I11" s="5">
        <v>8.9</v>
      </c>
      <c r="J11" s="5">
        <v>0.76</v>
      </c>
      <c r="K11" s="5">
        <v>-468.46592716983969</v>
      </c>
      <c r="L11" s="5">
        <f t="shared" si="1"/>
        <v>372342.86900308204</v>
      </c>
      <c r="M11" s="5">
        <f t="shared" si="0"/>
        <v>219460.32491909753</v>
      </c>
    </row>
    <row r="12" spans="2:13" x14ac:dyDescent="0.25">
      <c r="B12" s="5" t="s">
        <v>36</v>
      </c>
      <c r="C12" s="5">
        <v>1109</v>
      </c>
      <c r="D12" s="5">
        <v>200</v>
      </c>
      <c r="E12" s="5">
        <v>83</v>
      </c>
      <c r="F12" s="5">
        <v>2.23</v>
      </c>
      <c r="G12" s="5">
        <v>50</v>
      </c>
      <c r="H12" s="5">
        <v>2</v>
      </c>
      <c r="I12" s="5">
        <v>7.8</v>
      </c>
      <c r="J12" s="5">
        <v>0.9</v>
      </c>
      <c r="K12" s="5">
        <v>31.931884141618184</v>
      </c>
      <c r="L12" s="5">
        <f t="shared" si="1"/>
        <v>250397.96956529739</v>
      </c>
      <c r="M12" s="5">
        <f t="shared" si="0"/>
        <v>1019.6452248337268</v>
      </c>
    </row>
    <row r="13" spans="2:13" x14ac:dyDescent="0.25">
      <c r="B13" s="5" t="s">
        <v>49</v>
      </c>
      <c r="C13" s="5">
        <v>1091</v>
      </c>
      <c r="D13" s="5">
        <v>210</v>
      </c>
      <c r="E13" s="5">
        <v>201.3</v>
      </c>
      <c r="F13" s="5">
        <v>2.4500000000000002</v>
      </c>
      <c r="G13" s="5">
        <v>100</v>
      </c>
      <c r="H13" s="5">
        <v>0</v>
      </c>
      <c r="I13" s="5">
        <v>5.9</v>
      </c>
      <c r="J13" s="5">
        <v>0.84</v>
      </c>
      <c r="K13" s="5">
        <v>92.197155073300792</v>
      </c>
      <c r="L13" s="5">
        <f t="shared" si="1"/>
        <v>3631.9028804691088</v>
      </c>
      <c r="M13" s="5">
        <f t="shared" si="0"/>
        <v>8500.3154036102733</v>
      </c>
    </row>
    <row r="14" spans="2:13" x14ac:dyDescent="0.25">
      <c r="B14" s="5" t="s">
        <v>6</v>
      </c>
      <c r="C14" s="5">
        <v>1084</v>
      </c>
      <c r="D14" s="5">
        <v>250</v>
      </c>
      <c r="E14" s="5">
        <v>88</v>
      </c>
      <c r="F14" s="5">
        <v>2.4500000000000002</v>
      </c>
      <c r="G14" s="5">
        <v>175</v>
      </c>
      <c r="H14" s="5">
        <v>0</v>
      </c>
      <c r="I14" s="5">
        <v>8.5</v>
      </c>
      <c r="J14" s="5">
        <v>0.93</v>
      </c>
      <c r="K14" s="5">
        <v>-83.797326436697858</v>
      </c>
      <c r="L14" s="5">
        <f t="shared" si="1"/>
        <v>30974.057521973256</v>
      </c>
      <c r="M14" s="5">
        <f t="shared" si="0"/>
        <v>7021.9919179385015</v>
      </c>
    </row>
    <row r="15" spans="2:13" x14ac:dyDescent="0.25">
      <c r="B15" s="5" t="s">
        <v>10</v>
      </c>
      <c r="C15" s="5">
        <v>1066</v>
      </c>
      <c r="D15" s="5">
        <v>225</v>
      </c>
      <c r="E15" s="5">
        <v>46.64</v>
      </c>
      <c r="F15" s="5">
        <v>2.31</v>
      </c>
      <c r="G15" s="5">
        <v>75</v>
      </c>
      <c r="H15" s="5">
        <v>1</v>
      </c>
      <c r="I15" s="5">
        <v>7.3</v>
      </c>
      <c r="J15" s="5">
        <v>0.85</v>
      </c>
      <c r="K15" s="5">
        <v>-17.832949579326396</v>
      </c>
      <c r="L15" s="5">
        <f t="shared" si="1"/>
        <v>4351.2990141813234</v>
      </c>
      <c r="M15" s="5">
        <f t="shared" si="0"/>
        <v>318.01409069879747</v>
      </c>
    </row>
    <row r="16" spans="2:13" x14ac:dyDescent="0.25">
      <c r="B16" s="5" t="s">
        <v>12</v>
      </c>
      <c r="C16" s="5">
        <v>1063</v>
      </c>
      <c r="D16" s="5">
        <v>200</v>
      </c>
      <c r="E16" s="5">
        <v>44.8</v>
      </c>
      <c r="F16" s="5">
        <v>1.3</v>
      </c>
      <c r="G16" s="5">
        <v>75</v>
      </c>
      <c r="H16" s="5">
        <v>2</v>
      </c>
      <c r="I16" s="5">
        <v>8.4</v>
      </c>
      <c r="J16" s="5">
        <v>0.68</v>
      </c>
      <c r="K16" s="5">
        <v>-47.083992557617421</v>
      </c>
      <c r="L16" s="5">
        <f t="shared" si="1"/>
        <v>855.62351531782872</v>
      </c>
      <c r="M16" s="5">
        <f t="shared" si="0"/>
        <v>2216.9023551657729</v>
      </c>
    </row>
    <row r="17" spans="2:13" x14ac:dyDescent="0.25">
      <c r="B17" s="5" t="s">
        <v>51</v>
      </c>
      <c r="C17" s="5">
        <v>1045</v>
      </c>
      <c r="D17" s="5">
        <v>250</v>
      </c>
      <c r="E17" s="5">
        <v>260.39999999999998</v>
      </c>
      <c r="F17" s="5">
        <v>2.16</v>
      </c>
      <c r="G17" s="5">
        <v>100</v>
      </c>
      <c r="H17" s="5">
        <v>0</v>
      </c>
      <c r="I17" s="5">
        <v>6.7</v>
      </c>
      <c r="J17" s="5">
        <v>0.9</v>
      </c>
      <c r="K17" s="5">
        <v>6.2896745004120476</v>
      </c>
      <c r="L17" s="5">
        <f t="shared" si="1"/>
        <v>2848.7483352213799</v>
      </c>
      <c r="M17" s="5">
        <f t="shared" si="0"/>
        <v>39.560005321133538</v>
      </c>
    </row>
    <row r="18" spans="2:13" x14ac:dyDescent="0.25">
      <c r="B18" s="5" t="s">
        <v>15</v>
      </c>
      <c r="C18" s="5">
        <v>1029</v>
      </c>
      <c r="D18" s="5">
        <v>63</v>
      </c>
      <c r="E18" s="5">
        <v>605.1</v>
      </c>
      <c r="F18" s="5">
        <v>2.0699999999999998</v>
      </c>
      <c r="G18" s="5">
        <v>25</v>
      </c>
      <c r="H18" s="5">
        <v>3</v>
      </c>
      <c r="I18" s="5">
        <v>8</v>
      </c>
      <c r="J18" s="5">
        <v>0.75</v>
      </c>
      <c r="K18" s="5">
        <v>72.424991546668707</v>
      </c>
      <c r="L18" s="5">
        <f t="shared" si="1"/>
        <v>4373.880160808887</v>
      </c>
      <c r="M18" s="5">
        <f t="shared" si="0"/>
        <v>5245.3794005350337</v>
      </c>
    </row>
    <row r="19" spans="2:13" x14ac:dyDescent="0.25">
      <c r="B19" s="5" t="s">
        <v>4</v>
      </c>
      <c r="C19" s="5">
        <v>1027</v>
      </c>
      <c r="D19" s="5">
        <v>115</v>
      </c>
      <c r="E19" s="5">
        <v>20.5</v>
      </c>
      <c r="F19" s="5">
        <v>2.16</v>
      </c>
      <c r="G19" s="5">
        <v>15</v>
      </c>
      <c r="H19" s="5">
        <v>0</v>
      </c>
      <c r="I19" s="5">
        <v>6.6</v>
      </c>
      <c r="J19" s="5">
        <v>0.71</v>
      </c>
      <c r="K19" s="5">
        <v>196.43844875548643</v>
      </c>
      <c r="L19" s="5">
        <f t="shared" si="1"/>
        <v>15379.337568883266</v>
      </c>
      <c r="M19" s="5">
        <f t="shared" si="0"/>
        <v>38588.064149461869</v>
      </c>
    </row>
    <row r="20" spans="2:13" x14ac:dyDescent="0.25">
      <c r="B20" s="5" t="s">
        <v>28</v>
      </c>
      <c r="C20" s="5">
        <v>1025</v>
      </c>
      <c r="D20" s="5">
        <v>200</v>
      </c>
      <c r="E20" s="5">
        <v>100.5</v>
      </c>
      <c r="F20" s="5">
        <v>1.48</v>
      </c>
      <c r="G20" s="5">
        <v>80</v>
      </c>
      <c r="H20" s="5">
        <v>2</v>
      </c>
      <c r="I20" s="5">
        <v>6.5</v>
      </c>
      <c r="J20" s="5">
        <v>0.84</v>
      </c>
      <c r="K20" s="5">
        <v>2.8697164723339483</v>
      </c>
      <c r="L20" s="5">
        <f t="shared" si="1"/>
        <v>37468.85411770676</v>
      </c>
      <c r="M20" s="5">
        <f t="shared" si="0"/>
        <v>8.2352726315848006</v>
      </c>
    </row>
    <row r="21" spans="2:13" x14ac:dyDescent="0.25">
      <c r="B21" s="5" t="s">
        <v>37</v>
      </c>
      <c r="C21" s="5">
        <v>1017</v>
      </c>
      <c r="D21" s="5">
        <v>180</v>
      </c>
      <c r="E21" s="5">
        <v>138</v>
      </c>
      <c r="F21" s="5">
        <v>2.4900000000000002</v>
      </c>
      <c r="G21" s="5">
        <v>120</v>
      </c>
      <c r="H21" s="5">
        <v>0</v>
      </c>
      <c r="I21" s="5">
        <v>8</v>
      </c>
      <c r="J21" s="5">
        <v>0.94</v>
      </c>
      <c r="K21" s="5">
        <v>9.7840380871547268</v>
      </c>
      <c r="L21" s="5">
        <f t="shared" si="1"/>
        <v>47.807843393177819</v>
      </c>
      <c r="M21" s="5">
        <f t="shared" si="0"/>
        <v>95.727401290894321</v>
      </c>
    </row>
    <row r="22" spans="2:13" x14ac:dyDescent="0.25">
      <c r="B22" s="5" t="s">
        <v>3</v>
      </c>
      <c r="C22" s="5">
        <v>1005</v>
      </c>
      <c r="D22" s="5">
        <v>185</v>
      </c>
      <c r="E22" s="5">
        <v>41.3</v>
      </c>
      <c r="F22" s="5">
        <v>2.3199999999999998</v>
      </c>
      <c r="G22" s="5">
        <v>100</v>
      </c>
      <c r="H22" s="5">
        <v>2</v>
      </c>
      <c r="I22" s="5">
        <v>9</v>
      </c>
      <c r="J22" s="5">
        <v>0.92</v>
      </c>
      <c r="K22" s="5">
        <v>-128.49376541866286</v>
      </c>
      <c r="L22" s="5">
        <f t="shared" si="1"/>
        <v>19120.750942393497</v>
      </c>
      <c r="M22" s="5">
        <f t="shared" si="0"/>
        <v>16510.64775146636</v>
      </c>
    </row>
    <row r="23" spans="2:13" x14ac:dyDescent="0.25">
      <c r="B23" s="5" t="s">
        <v>11</v>
      </c>
      <c r="C23" s="5">
        <v>987.48400000000004</v>
      </c>
      <c r="D23" s="5">
        <v>45</v>
      </c>
      <c r="E23" s="5">
        <v>30.4</v>
      </c>
      <c r="F23" s="5">
        <v>1.29</v>
      </c>
      <c r="G23" s="5">
        <v>15</v>
      </c>
      <c r="H23" s="5">
        <v>0</v>
      </c>
      <c r="I23" s="5">
        <v>8.5</v>
      </c>
      <c r="J23" s="5">
        <v>0.68</v>
      </c>
      <c r="K23" s="5">
        <v>260.03929243784876</v>
      </c>
      <c r="L23" s="5">
        <f t="shared" si="1"/>
        <v>150957.93704733139</v>
      </c>
      <c r="M23" s="5">
        <f t="shared" si="0"/>
        <v>67620.433611577027</v>
      </c>
    </row>
    <row r="24" spans="2:13" x14ac:dyDescent="0.25">
      <c r="B24" s="5" t="s">
        <v>31</v>
      </c>
      <c r="C24" s="5">
        <v>974.755</v>
      </c>
      <c r="D24" s="5">
        <v>125</v>
      </c>
      <c r="E24" s="5">
        <v>15.7</v>
      </c>
      <c r="F24" s="5">
        <v>2.3199999999999998</v>
      </c>
      <c r="G24" s="5">
        <v>40</v>
      </c>
      <c r="H24" s="5">
        <v>0</v>
      </c>
      <c r="I24" s="5">
        <v>7.5</v>
      </c>
      <c r="J24" s="5">
        <v>0.66</v>
      </c>
      <c r="K24" s="5">
        <v>54.216529096039153</v>
      </c>
      <c r="L24" s="5">
        <f t="shared" si="1"/>
        <v>42363.009909658562</v>
      </c>
      <c r="M24" s="5">
        <f t="shared" si="0"/>
        <v>2939.4320272216601</v>
      </c>
    </row>
    <row r="25" spans="2:13" x14ac:dyDescent="0.25">
      <c r="B25" s="5" t="s">
        <v>23</v>
      </c>
      <c r="C25" s="5">
        <v>970.76199999999994</v>
      </c>
      <c r="D25" s="5">
        <v>76</v>
      </c>
      <c r="E25" s="5">
        <v>50</v>
      </c>
      <c r="F25" s="5">
        <v>1.38</v>
      </c>
      <c r="G25" s="5">
        <v>50</v>
      </c>
      <c r="H25" s="5">
        <v>0</v>
      </c>
      <c r="I25" s="5">
        <v>7.5</v>
      </c>
      <c r="J25" s="5">
        <v>0.88</v>
      </c>
      <c r="K25" s="5">
        <v>254.68020669207613</v>
      </c>
      <c r="L25" s="5">
        <f t="shared" si="1"/>
        <v>40185.686035327853</v>
      </c>
      <c r="M25" s="5">
        <f t="shared" si="0"/>
        <v>64862.00768071862</v>
      </c>
    </row>
    <row r="26" spans="2:13" x14ac:dyDescent="0.25">
      <c r="B26" s="5" t="s">
        <v>34</v>
      </c>
      <c r="C26" s="5">
        <v>963.42</v>
      </c>
      <c r="D26" s="5">
        <v>300</v>
      </c>
      <c r="E26" s="5">
        <v>216</v>
      </c>
      <c r="F26" s="5">
        <v>2.4900000000000002</v>
      </c>
      <c r="G26" s="5">
        <v>80</v>
      </c>
      <c r="H26" s="5">
        <v>0</v>
      </c>
      <c r="I26" s="5">
        <v>7.1</v>
      </c>
      <c r="J26" s="5">
        <v>0.67</v>
      </c>
      <c r="K26" s="5">
        <v>-239.76842132739387</v>
      </c>
      <c r="L26" s="5">
        <f t="shared" si="1"/>
        <v>244479.44575033622</v>
      </c>
      <c r="M26" s="5">
        <f t="shared" si="0"/>
        <v>57488.895865830666</v>
      </c>
    </row>
    <row r="27" spans="2:13" x14ac:dyDescent="0.25">
      <c r="B27" s="5" t="s">
        <v>46</v>
      </c>
      <c r="C27" s="5">
        <v>960.36699999999996</v>
      </c>
      <c r="D27" s="5">
        <v>225</v>
      </c>
      <c r="E27" s="5">
        <v>135.4</v>
      </c>
      <c r="F27" s="5">
        <v>2.41</v>
      </c>
      <c r="G27" s="5">
        <v>55</v>
      </c>
      <c r="H27" s="5">
        <v>0</v>
      </c>
      <c r="I27" s="5">
        <v>8</v>
      </c>
      <c r="J27" s="5">
        <v>0.94</v>
      </c>
      <c r="K27" s="5">
        <v>-51.604814372108535</v>
      </c>
      <c r="L27" s="5">
        <f t="shared" si="1"/>
        <v>35405.542982423103</v>
      </c>
      <c r="M27" s="5">
        <f t="shared" si="0"/>
        <v>2663.0568663797794</v>
      </c>
    </row>
    <row r="28" spans="2:13" x14ac:dyDescent="0.25">
      <c r="B28" s="5" t="s">
        <v>39</v>
      </c>
      <c r="C28" s="5">
        <v>960.28300000000002</v>
      </c>
      <c r="D28" s="5">
        <v>190</v>
      </c>
      <c r="E28" s="5">
        <v>312</v>
      </c>
      <c r="F28" s="5">
        <v>2.1</v>
      </c>
      <c r="G28" s="5">
        <v>50</v>
      </c>
      <c r="H28" s="5">
        <v>0</v>
      </c>
      <c r="I28" s="5">
        <v>7.7</v>
      </c>
      <c r="J28" s="5">
        <v>0.82</v>
      </c>
      <c r="K28" s="5">
        <v>-1.1360916695238075</v>
      </c>
      <c r="L28" s="5">
        <f t="shared" si="1"/>
        <v>2547.0919712303912</v>
      </c>
      <c r="M28" s="5">
        <f t="shared" si="0"/>
        <v>1.2907042815613921</v>
      </c>
    </row>
    <row r="29" spans="2:13" x14ac:dyDescent="0.25">
      <c r="B29" s="5" t="s">
        <v>47</v>
      </c>
      <c r="C29" s="5">
        <v>955.07100000000003</v>
      </c>
      <c r="D29" s="5">
        <v>250</v>
      </c>
      <c r="E29" s="5">
        <v>117.6</v>
      </c>
      <c r="F29" s="5">
        <v>2.1</v>
      </c>
      <c r="G29" s="5">
        <v>150</v>
      </c>
      <c r="H29" s="5">
        <v>0</v>
      </c>
      <c r="I29" s="5">
        <v>7.6</v>
      </c>
      <c r="J29" s="5">
        <v>0.95</v>
      </c>
      <c r="K29" s="5">
        <v>-131.38078361801979</v>
      </c>
      <c r="L29" s="5">
        <f t="shared" si="1"/>
        <v>16963.679780758615</v>
      </c>
      <c r="M29" s="5">
        <f t="shared" si="0"/>
        <v>17260.910304084937</v>
      </c>
    </row>
    <row r="30" spans="2:13" x14ac:dyDescent="0.25">
      <c r="B30" s="5" t="s">
        <v>42</v>
      </c>
      <c r="C30" s="5">
        <v>939.88599999999997</v>
      </c>
      <c r="D30" s="5">
        <v>150</v>
      </c>
      <c r="E30" s="5">
        <v>193</v>
      </c>
      <c r="F30" s="5">
        <v>2.1800000000000002</v>
      </c>
      <c r="G30" s="5">
        <v>75</v>
      </c>
      <c r="H30" s="5">
        <v>0</v>
      </c>
      <c r="I30" s="5">
        <v>7.4</v>
      </c>
      <c r="J30" s="5">
        <v>0.79</v>
      </c>
      <c r="K30" s="5">
        <v>8.7776007057411789</v>
      </c>
      <c r="L30" s="5">
        <f t="shared" si="1"/>
        <v>19644.372696247086</v>
      </c>
      <c r="M30" s="5">
        <f t="shared" si="0"/>
        <v>77.046274149428044</v>
      </c>
    </row>
    <row r="31" spans="2:13" x14ac:dyDescent="0.25">
      <c r="B31" s="5" t="s">
        <v>38</v>
      </c>
      <c r="C31" s="5">
        <v>934.41600000000005</v>
      </c>
      <c r="D31" s="5">
        <v>250</v>
      </c>
      <c r="E31" s="5">
        <v>236</v>
      </c>
      <c r="F31" s="5">
        <v>2.33</v>
      </c>
      <c r="G31" s="5">
        <v>125</v>
      </c>
      <c r="H31" s="5">
        <v>0</v>
      </c>
      <c r="I31" s="5">
        <v>7.5</v>
      </c>
      <c r="J31" s="5">
        <v>0.86</v>
      </c>
      <c r="K31" s="5">
        <v>-174.60580353358012</v>
      </c>
      <c r="L31" s="5">
        <f t="shared" si="1"/>
        <v>33629.47295040232</v>
      </c>
      <c r="M31" s="5">
        <f t="shared" si="0"/>
        <v>30487.186627607178</v>
      </c>
    </row>
    <row r="32" spans="2:13" x14ac:dyDescent="0.25">
      <c r="B32" s="5" t="s">
        <v>25</v>
      </c>
      <c r="C32" s="5">
        <v>925.28300000000002</v>
      </c>
      <c r="D32" s="5">
        <v>94</v>
      </c>
      <c r="E32" s="5">
        <v>62.1</v>
      </c>
      <c r="F32" s="5">
        <v>2.59</v>
      </c>
      <c r="G32" s="5">
        <v>45</v>
      </c>
      <c r="H32" s="5">
        <v>2</v>
      </c>
      <c r="I32" s="5">
        <v>8.8000000000000007</v>
      </c>
      <c r="J32" s="5">
        <v>0.75</v>
      </c>
      <c r="K32" s="5">
        <v>-100.31419306237865</v>
      </c>
      <c r="L32" s="5">
        <f t="shared" si="1"/>
        <v>5519.2433864047316</v>
      </c>
      <c r="M32" s="5">
        <f t="shared" si="0"/>
        <v>10062.937329756176</v>
      </c>
    </row>
    <row r="33" spans="2:13" x14ac:dyDescent="0.25">
      <c r="B33" s="5" t="s">
        <v>19</v>
      </c>
      <c r="C33" s="5">
        <v>921.74300000000005</v>
      </c>
      <c r="D33" s="5">
        <v>94</v>
      </c>
      <c r="E33" s="5">
        <v>70.251999999999995</v>
      </c>
      <c r="F33" s="5">
        <v>1.41</v>
      </c>
      <c r="G33" s="5">
        <v>40</v>
      </c>
      <c r="H33" s="5">
        <v>1</v>
      </c>
      <c r="I33" s="5">
        <v>8.1999999999999993</v>
      </c>
      <c r="J33" s="5">
        <v>0.81</v>
      </c>
      <c r="K33" s="5">
        <v>86.572808068848872</v>
      </c>
      <c r="L33" s="5">
        <f t="shared" si="1"/>
        <v>34926.751191823438</v>
      </c>
      <c r="M33" s="5">
        <f t="shared" si="0"/>
        <v>7494.8510969257441</v>
      </c>
    </row>
    <row r="34" spans="2:13" x14ac:dyDescent="0.25">
      <c r="B34" s="5" t="s">
        <v>7</v>
      </c>
      <c r="C34" s="5">
        <v>920.66600000000005</v>
      </c>
      <c r="D34" s="5">
        <v>150</v>
      </c>
      <c r="E34" s="5">
        <v>2.0680000000000001</v>
      </c>
      <c r="F34" s="5">
        <v>1.33</v>
      </c>
      <c r="G34" s="5">
        <v>50</v>
      </c>
      <c r="H34" s="5">
        <v>0</v>
      </c>
      <c r="I34" s="5">
        <v>7.3</v>
      </c>
      <c r="J34" s="5">
        <v>0.85</v>
      </c>
      <c r="K34" s="5">
        <v>99.079639414156645</v>
      </c>
      <c r="L34" s="5">
        <f t="shared" si="1"/>
        <v>156.42083029997306</v>
      </c>
      <c r="M34" s="5">
        <f t="shared" si="0"/>
        <v>9816.7749464393037</v>
      </c>
    </row>
    <row r="35" spans="2:13" x14ac:dyDescent="0.25">
      <c r="B35" s="5" t="s">
        <v>43</v>
      </c>
      <c r="C35" s="5">
        <v>896.91099999999994</v>
      </c>
      <c r="D35" s="5">
        <v>150</v>
      </c>
      <c r="E35" s="5">
        <v>85.5</v>
      </c>
      <c r="F35" s="5">
        <v>2.37</v>
      </c>
      <c r="G35" s="5">
        <v>60</v>
      </c>
      <c r="H35" s="5">
        <v>0</v>
      </c>
      <c r="I35" s="5">
        <v>7.6</v>
      </c>
      <c r="J35" s="5">
        <v>0.89</v>
      </c>
      <c r="K35" s="5">
        <v>-11.825030445679317</v>
      </c>
      <c r="L35" s="5">
        <f t="shared" si="1"/>
        <v>12299.845796719208</v>
      </c>
      <c r="M35" s="5">
        <f t="shared" si="0"/>
        <v>139.8313450412428</v>
      </c>
    </row>
    <row r="36" spans="2:13" x14ac:dyDescent="0.25">
      <c r="B36" s="5" t="s">
        <v>27</v>
      </c>
      <c r="C36" s="5">
        <v>890.87099999999998</v>
      </c>
      <c r="D36" s="5">
        <v>258</v>
      </c>
      <c r="E36" s="5">
        <v>230.54400000000001</v>
      </c>
      <c r="F36" s="5">
        <v>2.19</v>
      </c>
      <c r="G36" s="5">
        <v>100</v>
      </c>
      <c r="H36" s="5">
        <v>0</v>
      </c>
      <c r="I36" s="5">
        <v>6.2</v>
      </c>
      <c r="J36" s="5">
        <v>0.83</v>
      </c>
      <c r="K36" s="5">
        <v>-168.35991673804267</v>
      </c>
      <c r="L36" s="5">
        <f t="shared" si="1"/>
        <v>24503.170626563126</v>
      </c>
      <c r="M36" s="5">
        <f t="shared" si="0"/>
        <v>28345.061564040661</v>
      </c>
    </row>
    <row r="37" spans="2:13" x14ac:dyDescent="0.25">
      <c r="B37" s="5" t="s">
        <v>57</v>
      </c>
      <c r="C37" s="5">
        <v>886.68399999999997</v>
      </c>
      <c r="D37" s="5">
        <v>90</v>
      </c>
      <c r="E37" s="5">
        <v>151.697</v>
      </c>
      <c r="F37" s="5">
        <v>1.34</v>
      </c>
      <c r="G37" s="5">
        <v>35</v>
      </c>
      <c r="H37" s="5">
        <v>0</v>
      </c>
      <c r="I37" s="5">
        <v>7</v>
      </c>
      <c r="J37" s="5">
        <v>0.89</v>
      </c>
      <c r="K37" s="5">
        <v>183.9807404484236</v>
      </c>
      <c r="L37" s="5">
        <f t="shared" si="1"/>
        <v>124143.93870659095</v>
      </c>
      <c r="M37" s="5">
        <f t="shared" si="0"/>
        <v>33848.912855950213</v>
      </c>
    </row>
    <row r="38" spans="2:13" x14ac:dyDescent="0.25">
      <c r="B38" s="5" t="s">
        <v>45</v>
      </c>
      <c r="C38" s="5">
        <v>879.97900000000004</v>
      </c>
      <c r="D38" s="5">
        <v>100</v>
      </c>
      <c r="E38" s="5">
        <v>88.36</v>
      </c>
      <c r="F38" s="5">
        <v>2.41</v>
      </c>
      <c r="G38" s="5">
        <v>50</v>
      </c>
      <c r="H38" s="5">
        <v>0</v>
      </c>
      <c r="I38" s="5">
        <v>7.3</v>
      </c>
      <c r="J38" s="5">
        <v>0.87</v>
      </c>
      <c r="K38" s="5">
        <v>50.858704112164332</v>
      </c>
      <c r="L38" s="5">
        <f t="shared" si="1"/>
        <v>17721.476558312334</v>
      </c>
      <c r="M38" s="5">
        <f t="shared" si="0"/>
        <v>2586.6077839686814</v>
      </c>
    </row>
    <row r="39" spans="2:13" x14ac:dyDescent="0.25">
      <c r="B39" s="5" t="s">
        <v>59</v>
      </c>
      <c r="C39" s="5">
        <v>877.245</v>
      </c>
      <c r="D39" s="5">
        <v>95</v>
      </c>
      <c r="E39" s="5">
        <v>78</v>
      </c>
      <c r="F39" s="5">
        <v>1.28</v>
      </c>
      <c r="G39" s="5">
        <v>40</v>
      </c>
      <c r="H39" s="5">
        <v>0</v>
      </c>
      <c r="I39" s="5">
        <v>6.7</v>
      </c>
      <c r="J39" s="5">
        <v>0.89</v>
      </c>
      <c r="K39" s="5">
        <v>177.03957637611541</v>
      </c>
      <c r="L39" s="5">
        <f t="shared" si="1"/>
        <v>15921.612525291537</v>
      </c>
      <c r="M39" s="5">
        <f t="shared" si="0"/>
        <v>31343.011603434399</v>
      </c>
    </row>
    <row r="40" spans="2:13" x14ac:dyDescent="0.25">
      <c r="B40" s="5" t="s">
        <v>33</v>
      </c>
      <c r="C40" s="5">
        <v>871.53</v>
      </c>
      <c r="D40" s="5">
        <v>93</v>
      </c>
      <c r="E40" s="5">
        <v>47.210999999999999</v>
      </c>
      <c r="F40" s="5">
        <v>2.58</v>
      </c>
      <c r="G40" s="5">
        <v>50</v>
      </c>
      <c r="H40" s="5">
        <v>4</v>
      </c>
      <c r="I40" s="5">
        <v>8.8000000000000007</v>
      </c>
      <c r="J40" s="5">
        <v>0.85</v>
      </c>
      <c r="K40" s="5">
        <v>-237.99015529623716</v>
      </c>
      <c r="L40" s="5">
        <f t="shared" si="1"/>
        <v>172249.67817202499</v>
      </c>
      <c r="M40" s="5">
        <f t="shared" si="0"/>
        <v>56639.314017927085</v>
      </c>
    </row>
    <row r="41" spans="2:13" x14ac:dyDescent="0.25">
      <c r="B41" s="5" t="s">
        <v>9</v>
      </c>
      <c r="C41" s="5">
        <v>864.11099999999999</v>
      </c>
      <c r="D41" s="5">
        <v>130</v>
      </c>
      <c r="E41" s="5">
        <v>146.6</v>
      </c>
      <c r="F41" s="5">
        <v>2.2599999999999998</v>
      </c>
      <c r="G41" s="5">
        <v>55</v>
      </c>
      <c r="H41" s="5">
        <v>0</v>
      </c>
      <c r="I41" s="5">
        <v>7.7</v>
      </c>
      <c r="J41" s="5">
        <v>0.9</v>
      </c>
      <c r="K41" s="5">
        <v>-3.0615566373904812</v>
      </c>
      <c r="L41" s="5">
        <f t="shared" si="1"/>
        <v>55191.446467809459</v>
      </c>
      <c r="M41" s="5">
        <f t="shared" si="0"/>
        <v>9.3731290439497101</v>
      </c>
    </row>
    <row r="42" spans="2:13" x14ac:dyDescent="0.25">
      <c r="B42" s="5" t="s">
        <v>20</v>
      </c>
      <c r="C42" s="5">
        <v>849.99699999999996</v>
      </c>
      <c r="D42" s="5">
        <v>200</v>
      </c>
      <c r="E42" s="5">
        <v>145.5</v>
      </c>
      <c r="F42" s="5">
        <v>2.2000000000000002</v>
      </c>
      <c r="G42" s="5">
        <v>110</v>
      </c>
      <c r="H42" s="5">
        <v>0</v>
      </c>
      <c r="I42" s="5">
        <v>7.7</v>
      </c>
      <c r="J42" s="5">
        <v>0.83</v>
      </c>
      <c r="K42" s="5">
        <v>-179.82049410485968</v>
      </c>
      <c r="L42" s="5">
        <f t="shared" si="1"/>
        <v>31243.721974628686</v>
      </c>
      <c r="M42" s="5">
        <f t="shared" si="0"/>
        <v>32335.410100115874</v>
      </c>
    </row>
    <row r="43" spans="2:13" x14ac:dyDescent="0.25">
      <c r="B43" s="5" t="s">
        <v>16</v>
      </c>
      <c r="C43" s="5">
        <v>836.30399999999997</v>
      </c>
      <c r="D43" s="5">
        <v>200</v>
      </c>
      <c r="E43" s="5">
        <v>19.844000000000001</v>
      </c>
      <c r="F43" s="5">
        <v>2.2999999999999998</v>
      </c>
      <c r="G43" s="5">
        <v>100</v>
      </c>
      <c r="H43" s="5">
        <v>0</v>
      </c>
      <c r="I43" s="5">
        <v>6</v>
      </c>
      <c r="J43" s="5">
        <v>0.9</v>
      </c>
      <c r="K43" s="5">
        <v>-120.54894304347715</v>
      </c>
      <c r="L43" s="5">
        <f t="shared" si="1"/>
        <v>3513.1167652220761</v>
      </c>
      <c r="M43" s="5">
        <f t="shared" si="0"/>
        <v>14532.047668899499</v>
      </c>
    </row>
    <row r="44" spans="2:13" x14ac:dyDescent="0.25">
      <c r="B44" s="5" t="s">
        <v>41</v>
      </c>
      <c r="C44" s="5">
        <v>829.68499999999995</v>
      </c>
      <c r="D44" s="5">
        <v>120</v>
      </c>
      <c r="E44" s="5">
        <v>199.6</v>
      </c>
      <c r="F44" s="5">
        <v>1.9</v>
      </c>
      <c r="G44" s="5">
        <v>80</v>
      </c>
      <c r="H44" s="5">
        <v>0</v>
      </c>
      <c r="I44" s="5">
        <v>5.6</v>
      </c>
      <c r="J44" s="5">
        <v>0.56999999999999995</v>
      </c>
      <c r="K44" s="5">
        <v>-54.545213103056994</v>
      </c>
      <c r="L44" s="5">
        <f t="shared" si="1"/>
        <v>4356.4923660479162</v>
      </c>
      <c r="M44" s="5">
        <f t="shared" si="0"/>
        <v>2975.1802724579006</v>
      </c>
    </row>
    <row r="45" spans="2:13" x14ac:dyDescent="0.25">
      <c r="B45" s="5" t="s">
        <v>40</v>
      </c>
      <c r="C45" s="5">
        <v>825.53300000000002</v>
      </c>
      <c r="D45" s="5">
        <v>160</v>
      </c>
      <c r="E45" s="5">
        <v>16.5</v>
      </c>
      <c r="F45" s="5">
        <v>2.4700000000000002</v>
      </c>
      <c r="G45" s="5">
        <v>100</v>
      </c>
      <c r="H45" s="5">
        <v>4</v>
      </c>
      <c r="I45" s="5">
        <v>8.8000000000000007</v>
      </c>
      <c r="J45" s="5">
        <v>0.88</v>
      </c>
      <c r="K45" s="5">
        <v>-403.29316246352244</v>
      </c>
      <c r="L45" s="5">
        <f t="shared" si="1"/>
        <v>121625.13218312977</v>
      </c>
      <c r="M45" s="5">
        <f t="shared" si="0"/>
        <v>162645.37488982911</v>
      </c>
    </row>
    <row r="46" spans="2:13" x14ac:dyDescent="0.25">
      <c r="B46" s="5" t="s">
        <v>14</v>
      </c>
      <c r="C46" s="5">
        <v>821.70899999999995</v>
      </c>
      <c r="D46" s="5">
        <v>139</v>
      </c>
      <c r="E46" s="5">
        <v>114.84399999999999</v>
      </c>
      <c r="F46" s="5">
        <v>2.0099999999999998</v>
      </c>
      <c r="G46" s="5">
        <v>50</v>
      </c>
      <c r="H46" s="5">
        <v>0</v>
      </c>
      <c r="I46" s="5">
        <v>7.3</v>
      </c>
      <c r="J46" s="5">
        <v>0.72</v>
      </c>
      <c r="K46" s="5">
        <v>-78.183604758367892</v>
      </c>
      <c r="L46" s="5">
        <f t="shared" si="1"/>
        <v>105696.22451124121</v>
      </c>
      <c r="M46" s="5">
        <f t="shared" si="0"/>
        <v>6112.6760530126867</v>
      </c>
    </row>
    <row r="47" spans="2:13" x14ac:dyDescent="0.25">
      <c r="B47" s="5" t="s">
        <v>35</v>
      </c>
      <c r="C47" s="5">
        <v>816.96900000000005</v>
      </c>
      <c r="D47" s="5">
        <v>75</v>
      </c>
      <c r="E47" s="5">
        <v>50.228000000000002</v>
      </c>
      <c r="F47" s="5">
        <v>2.25</v>
      </c>
      <c r="G47" s="5">
        <v>20</v>
      </c>
      <c r="H47" s="5">
        <v>1</v>
      </c>
      <c r="I47" s="5">
        <v>6.9</v>
      </c>
      <c r="J47" s="5">
        <v>0.72</v>
      </c>
      <c r="K47" s="5">
        <v>-29.818925216741832</v>
      </c>
      <c r="L47" s="5">
        <f t="shared" si="1"/>
        <v>2339.1422271641823</v>
      </c>
      <c r="M47" s="5">
        <f t="shared" si="0"/>
        <v>889.16830108164186</v>
      </c>
    </row>
    <row r="48" spans="2:13" x14ac:dyDescent="0.25">
      <c r="B48" s="5" t="s">
        <v>30</v>
      </c>
      <c r="C48" s="5">
        <v>798.95799999999997</v>
      </c>
      <c r="D48" s="5">
        <v>160</v>
      </c>
      <c r="E48" s="5">
        <v>14.249000000000001</v>
      </c>
      <c r="F48" s="5">
        <v>1.33</v>
      </c>
      <c r="G48" s="5">
        <v>80</v>
      </c>
      <c r="H48" s="5">
        <v>0</v>
      </c>
      <c r="I48" s="5">
        <v>6.1</v>
      </c>
      <c r="J48" s="5">
        <v>0.71</v>
      </c>
      <c r="K48" s="5">
        <v>-69.087320731326258</v>
      </c>
      <c r="L48" s="5">
        <f t="shared" si="1"/>
        <v>1542.0068862898343</v>
      </c>
      <c r="M48" s="5">
        <f t="shared" si="0"/>
        <v>4773.0578858331428</v>
      </c>
    </row>
    <row r="49" spans="2:13" x14ac:dyDescent="0.25">
      <c r="B49" s="5" t="s">
        <v>48</v>
      </c>
      <c r="C49" s="5">
        <v>796.68899999999996</v>
      </c>
      <c r="D49" s="5">
        <v>130</v>
      </c>
      <c r="E49" s="5">
        <v>113.51</v>
      </c>
      <c r="F49" s="5">
        <v>2.2200000000000002</v>
      </c>
      <c r="G49" s="5">
        <v>50</v>
      </c>
      <c r="H49" s="5">
        <v>0</v>
      </c>
      <c r="I49" s="5">
        <v>7.8</v>
      </c>
      <c r="J49" s="5">
        <v>0.85</v>
      </c>
      <c r="K49" s="5">
        <v>-81.635514458544321</v>
      </c>
      <c r="L49" s="5">
        <f t="shared" si="1"/>
        <v>157.45716581579475</v>
      </c>
      <c r="M49" s="5">
        <f t="shared" si="0"/>
        <v>6664.357220911199</v>
      </c>
    </row>
    <row r="50" spans="2:13" x14ac:dyDescent="0.25">
      <c r="B50" s="5" t="s">
        <v>8</v>
      </c>
      <c r="C50" s="5">
        <v>792.91099999999994</v>
      </c>
      <c r="D50" s="5">
        <v>10.5</v>
      </c>
      <c r="E50" s="5">
        <v>11.835000000000001</v>
      </c>
      <c r="F50" s="5">
        <v>2</v>
      </c>
      <c r="G50" s="5">
        <v>3.5</v>
      </c>
      <c r="H50" s="5">
        <v>0</v>
      </c>
      <c r="I50" s="5">
        <v>7.9</v>
      </c>
      <c r="J50" s="5">
        <v>0.71</v>
      </c>
      <c r="K50" s="5">
        <v>95.554494012378541</v>
      </c>
      <c r="L50" s="5">
        <f t="shared" si="1"/>
        <v>31396.299101925717</v>
      </c>
      <c r="M50" s="5">
        <f t="shared" si="0"/>
        <v>9130.6613259616861</v>
      </c>
    </row>
    <row r="51" spans="2:13" x14ac:dyDescent="0.25">
      <c r="B51" s="5" t="s">
        <v>58</v>
      </c>
      <c r="C51" s="5">
        <v>788.61199999999997</v>
      </c>
      <c r="D51" s="5">
        <v>200</v>
      </c>
      <c r="E51" s="5">
        <v>166.2</v>
      </c>
      <c r="F51" s="5">
        <v>2.38</v>
      </c>
      <c r="G51" s="5">
        <v>80</v>
      </c>
      <c r="H51" s="5">
        <v>0</v>
      </c>
      <c r="I51" s="5">
        <v>5.8</v>
      </c>
      <c r="J51" s="5">
        <v>0.87</v>
      </c>
      <c r="K51" s="5">
        <v>-161.5360071461381</v>
      </c>
      <c r="L51" s="5">
        <f t="shared" si="1"/>
        <v>66095.52578593725</v>
      </c>
      <c r="M51" s="5">
        <f t="shared" si="0"/>
        <v>26093.881604717182</v>
      </c>
    </row>
    <row r="52" spans="2:13" x14ac:dyDescent="0.25">
      <c r="B52" s="5" t="s">
        <v>53</v>
      </c>
      <c r="C52" s="5">
        <v>788.029</v>
      </c>
      <c r="D52" s="5">
        <v>160</v>
      </c>
      <c r="E52" s="5">
        <v>197</v>
      </c>
      <c r="F52" s="5">
        <v>2.1</v>
      </c>
      <c r="G52" s="5">
        <v>110</v>
      </c>
      <c r="H52" s="5">
        <v>0</v>
      </c>
      <c r="I52" s="5">
        <v>7.2</v>
      </c>
      <c r="J52" s="5">
        <v>0.87</v>
      </c>
      <c r="K52" s="5">
        <v>-149.18275995510407</v>
      </c>
      <c r="L52" s="5">
        <f t="shared" si="1"/>
        <v>152.60271616279013</v>
      </c>
      <c r="M52" s="5">
        <f t="shared" si="0"/>
        <v>22255.495867822203</v>
      </c>
    </row>
    <row r="53" spans="2:13" x14ac:dyDescent="0.25">
      <c r="B53" s="5" t="s">
        <v>32</v>
      </c>
      <c r="C53" s="5">
        <v>786.63599999999997</v>
      </c>
      <c r="D53" s="5">
        <v>185</v>
      </c>
      <c r="E53" s="5">
        <v>146.97200000000001</v>
      </c>
      <c r="F53" s="5">
        <v>2.0299999999999998</v>
      </c>
      <c r="G53" s="5">
        <v>70</v>
      </c>
      <c r="H53" s="5">
        <v>0</v>
      </c>
      <c r="I53" s="5">
        <v>6.2</v>
      </c>
      <c r="J53" s="5">
        <v>0.77</v>
      </c>
      <c r="K53" s="5">
        <v>-148.96473188203618</v>
      </c>
      <c r="L53" s="5">
        <f t="shared" si="1"/>
        <v>4.7536240645700986E-2</v>
      </c>
      <c r="M53" s="5">
        <f t="shared" si="0"/>
        <v>22190.491344686925</v>
      </c>
    </row>
    <row r="54" spans="2:13" x14ac:dyDescent="0.25">
      <c r="B54" s="5" t="s">
        <v>22</v>
      </c>
      <c r="C54" s="5">
        <v>783.76599999999996</v>
      </c>
      <c r="D54" s="5">
        <v>200</v>
      </c>
      <c r="E54" s="5">
        <v>43.756</v>
      </c>
      <c r="F54" s="5">
        <v>2.0699999999999998</v>
      </c>
      <c r="G54" s="5">
        <v>40</v>
      </c>
      <c r="H54" s="5">
        <v>1</v>
      </c>
      <c r="I54" s="5">
        <v>7.4</v>
      </c>
      <c r="J54" s="5">
        <v>0.84</v>
      </c>
      <c r="K54" s="5">
        <v>-222.48358857182222</v>
      </c>
      <c r="L54" s="5">
        <f t="shared" si="1"/>
        <v>5405.0222889732986</v>
      </c>
      <c r="M54" s="5">
        <f t="shared" si="0"/>
        <v>49498.947183795863</v>
      </c>
    </row>
    <row r="55" spans="2:13" x14ac:dyDescent="0.25">
      <c r="B55" s="5" t="s">
        <v>5</v>
      </c>
      <c r="C55" s="5">
        <v>775.39800000000002</v>
      </c>
      <c r="D55" s="5">
        <v>11</v>
      </c>
      <c r="E55" s="5">
        <v>6.8070000000000004</v>
      </c>
      <c r="F55" s="5">
        <v>2.0099999999999998</v>
      </c>
      <c r="G55" s="5">
        <v>50</v>
      </c>
      <c r="H55" s="5">
        <v>7</v>
      </c>
      <c r="I55" s="5">
        <v>8.6999999999999993</v>
      </c>
      <c r="J55" s="5">
        <v>0.89</v>
      </c>
      <c r="K55" s="5">
        <v>-325.43243622434727</v>
      </c>
      <c r="L55" s="5">
        <f t="shared" si="1"/>
        <v>10598.465232982811</v>
      </c>
      <c r="M55" s="5">
        <f t="shared" si="0"/>
        <v>105906.27054691386</v>
      </c>
    </row>
    <row r="56" spans="2:13" x14ac:dyDescent="0.25">
      <c r="B56" s="5" t="s">
        <v>29</v>
      </c>
      <c r="C56" s="5">
        <v>774.17700000000002</v>
      </c>
      <c r="D56" s="5">
        <v>170</v>
      </c>
      <c r="E56" s="5">
        <v>66.400000000000006</v>
      </c>
      <c r="F56" s="5">
        <v>2.0099999999999998</v>
      </c>
      <c r="G56" s="5">
        <v>120</v>
      </c>
      <c r="H56" s="5">
        <v>0</v>
      </c>
      <c r="I56" s="5">
        <v>8.1</v>
      </c>
      <c r="J56" s="5">
        <v>0.95</v>
      </c>
      <c r="K56" s="5">
        <v>-180.56290405385982</v>
      </c>
      <c r="L56" s="5">
        <f t="shared" si="1"/>
        <v>20987.181351295898</v>
      </c>
      <c r="M56" s="5">
        <f t="shared" si="0"/>
        <v>32602.962320363389</v>
      </c>
    </row>
    <row r="57" spans="2:13" x14ac:dyDescent="0.25">
      <c r="B57" s="5" t="s">
        <v>50</v>
      </c>
      <c r="C57" s="5">
        <v>758.41</v>
      </c>
      <c r="D57" s="5">
        <v>180</v>
      </c>
      <c r="E57" s="5">
        <v>106.1</v>
      </c>
      <c r="F57" s="5">
        <v>1.62</v>
      </c>
      <c r="G57" s="5">
        <v>100</v>
      </c>
      <c r="H57" s="5">
        <v>0</v>
      </c>
      <c r="I57" s="5">
        <v>7.1</v>
      </c>
      <c r="J57" s="5">
        <v>0.92</v>
      </c>
      <c r="K57" s="5">
        <v>-142.77419435403567</v>
      </c>
      <c r="L57" s="5">
        <f t="shared" si="1"/>
        <v>1427.9865807775841</v>
      </c>
      <c r="M57" s="5">
        <f t="shared" si="0"/>
        <v>20384.470573443952</v>
      </c>
    </row>
    <row r="58" spans="2:13" x14ac:dyDescent="0.25">
      <c r="B58" s="5" t="s">
        <v>55</v>
      </c>
      <c r="C58" s="5">
        <v>758.23900000000003</v>
      </c>
      <c r="D58" s="5">
        <v>125</v>
      </c>
      <c r="E58" s="5">
        <v>155.1</v>
      </c>
      <c r="F58" s="5">
        <v>2.29</v>
      </c>
      <c r="G58" s="5">
        <v>100</v>
      </c>
      <c r="H58" s="5">
        <v>0</v>
      </c>
      <c r="I58" s="5">
        <v>6.5</v>
      </c>
      <c r="J58" s="5">
        <v>0.78</v>
      </c>
      <c r="K58" s="5">
        <v>-142.39205968531019</v>
      </c>
      <c r="L58" s="5">
        <f t="shared" si="1"/>
        <v>0.1460269050419358</v>
      </c>
      <c r="M58" s="5">
        <f t="shared" si="0"/>
        <v>20275.498661424939</v>
      </c>
    </row>
    <row r="59" spans="2:13" x14ac:dyDescent="0.25">
      <c r="B59" s="5" t="s">
        <v>52</v>
      </c>
      <c r="C59" s="5">
        <v>752.601</v>
      </c>
      <c r="D59" s="5">
        <v>165</v>
      </c>
      <c r="E59" s="5">
        <v>26</v>
      </c>
      <c r="F59" s="5">
        <v>1.3</v>
      </c>
      <c r="G59" s="5">
        <v>75</v>
      </c>
      <c r="H59" s="5">
        <v>0</v>
      </c>
      <c r="I59" s="5">
        <v>6.4</v>
      </c>
      <c r="J59" s="5">
        <v>0.75</v>
      </c>
      <c r="K59" s="5">
        <v>-112.74584133657106</v>
      </c>
      <c r="L59" s="5">
        <f t="shared" si="1"/>
        <v>878.89826238111641</v>
      </c>
      <c r="M59" s="5">
        <f t="shared" si="0"/>
        <v>12711.624738691256</v>
      </c>
    </row>
    <row r="60" spans="2:13" x14ac:dyDescent="0.25">
      <c r="B60" s="5" t="s">
        <v>44</v>
      </c>
      <c r="C60" s="5">
        <v>752.21600000000001</v>
      </c>
      <c r="D60" s="5">
        <v>230</v>
      </c>
      <c r="E60" s="5">
        <v>50.2</v>
      </c>
      <c r="F60" s="5">
        <v>2.11</v>
      </c>
      <c r="G60" s="5">
        <v>58</v>
      </c>
      <c r="H60" s="5">
        <v>0</v>
      </c>
      <c r="I60" s="5">
        <v>7.1</v>
      </c>
      <c r="J60" s="5">
        <v>0.78</v>
      </c>
      <c r="K60" s="5">
        <v>-268.16755161593812</v>
      </c>
      <c r="L60" s="5">
        <f t="shared" si="1"/>
        <v>24155.908026163514</v>
      </c>
      <c r="M60" s="5">
        <f t="shared" si="0"/>
        <v>71913.835739686838</v>
      </c>
    </row>
    <row r="61" spans="2:13" x14ac:dyDescent="0.25">
      <c r="B61" s="5" t="s">
        <v>26</v>
      </c>
      <c r="C61" s="5">
        <v>752.101</v>
      </c>
      <c r="D61" s="5">
        <v>125</v>
      </c>
      <c r="E61" s="5">
        <v>152</v>
      </c>
      <c r="F61" s="5">
        <v>2.0299999999999998</v>
      </c>
      <c r="G61" s="5">
        <v>56</v>
      </c>
      <c r="H61" s="5">
        <v>0</v>
      </c>
      <c r="I61" s="5">
        <v>6.9</v>
      </c>
      <c r="J61" s="5">
        <v>0.92</v>
      </c>
      <c r="K61" s="5">
        <v>-60.409477588910022</v>
      </c>
      <c r="L61" s="5">
        <f t="shared" si="1"/>
        <v>43163.417323420086</v>
      </c>
      <c r="M61" s="5">
        <f t="shared" si="0"/>
        <v>3649.3049825650223</v>
      </c>
    </row>
    <row r="62" spans="2:13" x14ac:dyDescent="0.25">
      <c r="B62" s="5" t="s">
        <v>54</v>
      </c>
      <c r="C62" s="5">
        <v>748.12199999999996</v>
      </c>
      <c r="D62" s="5">
        <v>200</v>
      </c>
      <c r="E62" s="5">
        <v>171.1</v>
      </c>
      <c r="F62" s="5">
        <v>2.11</v>
      </c>
      <c r="G62" s="5">
        <v>150</v>
      </c>
      <c r="H62" s="5">
        <v>0</v>
      </c>
      <c r="I62" s="5">
        <v>8.1</v>
      </c>
      <c r="J62" s="5">
        <v>0.95</v>
      </c>
      <c r="K62" s="5">
        <v>-282.37063699392536</v>
      </c>
      <c r="L62" s="5">
        <f t="shared" si="1"/>
        <v>49266.756284418625</v>
      </c>
      <c r="M62" s="5">
        <f t="shared" si="0"/>
        <v>79733.176636355172</v>
      </c>
    </row>
    <row r="63" spans="2:13" x14ac:dyDescent="0.25">
      <c r="B63" s="5" t="s">
        <v>56</v>
      </c>
      <c r="C63" s="5">
        <v>746.92100000000005</v>
      </c>
      <c r="D63" s="5">
        <v>145</v>
      </c>
      <c r="E63" s="5">
        <v>75.5</v>
      </c>
      <c r="F63" s="5">
        <v>1.55</v>
      </c>
      <c r="G63" s="5">
        <v>100</v>
      </c>
      <c r="H63" s="5">
        <v>0</v>
      </c>
      <c r="I63" s="5">
        <v>7</v>
      </c>
      <c r="J63" s="5">
        <v>0.87</v>
      </c>
      <c r="K63" s="5">
        <v>-110.94319947781128</v>
      </c>
      <c r="L63" s="5">
        <f t="shared" si="1"/>
        <v>29387.366333341197</v>
      </c>
      <c r="M63" s="5">
        <f t="shared" si="0"/>
        <v>12308.393510373424</v>
      </c>
    </row>
    <row r="64" spans="2:13" x14ac:dyDescent="0.25">
      <c r="L64" s="51">
        <f>SUM(L5:L63)</f>
        <v>3311334.279623758</v>
      </c>
      <c r="M64" s="51">
        <f>SUM(M5:M63)</f>
        <v>2245878.808550606</v>
      </c>
    </row>
    <row r="68" spans="3:10" x14ac:dyDescent="0.25">
      <c r="G68" s="46" t="s">
        <v>191</v>
      </c>
      <c r="H68" s="5">
        <f>L64/M64</f>
        <v>1.4744047038587764</v>
      </c>
    </row>
    <row r="73" spans="3:10" x14ac:dyDescent="0.25">
      <c r="C73" s="60" t="s">
        <v>192</v>
      </c>
      <c r="D73" s="60" t="s">
        <v>193</v>
      </c>
      <c r="E73" s="58"/>
      <c r="F73" s="62" t="s">
        <v>192</v>
      </c>
      <c r="G73" s="30"/>
      <c r="H73" s="62" t="s">
        <v>193</v>
      </c>
      <c r="I73" s="30"/>
      <c r="J73" s="62" t="s">
        <v>194</v>
      </c>
    </row>
    <row r="74" spans="3:10" x14ac:dyDescent="0.25">
      <c r="C74" s="61">
        <v>1.41</v>
      </c>
      <c r="D74" s="61">
        <v>1.77</v>
      </c>
      <c r="E74" s="58"/>
      <c r="F74" s="63">
        <f>C74</f>
        <v>1.41</v>
      </c>
      <c r="G74" s="59" t="s">
        <v>195</v>
      </c>
      <c r="H74" s="63">
        <f>D74</f>
        <v>1.77</v>
      </c>
      <c r="I74" s="59" t="s">
        <v>195</v>
      </c>
      <c r="J74" s="62">
        <f>4-D74</f>
        <v>2.23</v>
      </c>
    </row>
    <row r="76" spans="3:10" x14ac:dyDescent="0.25">
      <c r="I76" s="5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Исходные данные</vt:lpstr>
      <vt:lpstr>Расчеты</vt:lpstr>
      <vt:lpstr>Уравнение МР в матричной форме</vt:lpstr>
      <vt:lpstr>Оценка влияния факторов</vt:lpstr>
      <vt:lpstr>Анализ данных Регрессия для Х</vt:lpstr>
      <vt:lpstr>Тест Голдфельда-Квандта</vt:lpstr>
      <vt:lpstr>Тест Дарбина-Уотсона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2015-04-15T17:17:07Z</dcterms:modified>
</cp:coreProperties>
</file>