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hevyplan\Desarrollo\AÑO 2018\Proyecto Debito Automatico\Documentos Débito Automatico\Estructuras\"/>
    </mc:Choice>
  </mc:AlternateContent>
  <bookViews>
    <workbookView xWindow="0" yWindow="0" windowWidth="28800" windowHeight="12210" activeTab="2"/>
  </bookViews>
  <sheets>
    <sheet name="Encabezado" sheetId="1" r:id="rId1"/>
    <sheet name="Detalle Prenota" sheetId="2" r:id="rId2"/>
    <sheet name="Detalle Debito" sheetId="4" r:id="rId3"/>
    <sheet name="Control" sheetId="5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J3" i="5" l="1"/>
  <c r="I3" i="5"/>
  <c r="H3" i="5"/>
  <c r="G3" i="5"/>
  <c r="F3" i="5"/>
  <c r="E3" i="5"/>
  <c r="D3" i="5"/>
  <c r="C3" i="5"/>
  <c r="B3" i="5"/>
  <c r="O3" i="4"/>
  <c r="N3" i="4"/>
  <c r="M3" i="4"/>
  <c r="L3" i="4"/>
  <c r="K3" i="4"/>
  <c r="J3" i="4"/>
  <c r="I3" i="4"/>
  <c r="H3" i="4"/>
  <c r="G3" i="4"/>
  <c r="F3" i="4"/>
  <c r="D3" i="4"/>
  <c r="C3" i="4"/>
  <c r="Q3" i="4" s="1"/>
  <c r="B3" i="4"/>
  <c r="P3" i="4" s="1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K3" i="1"/>
  <c r="J3" i="1"/>
  <c r="I3" i="1"/>
  <c r="H3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<sst xmlns="http://schemas.openxmlformats.org/spreadsheetml/2006/main" count="56" uniqueCount="39">
  <si>
    <t>ARCHIVO</t>
  </si>
  <si>
    <t>Tipo</t>
  </si>
  <si>
    <t>Fecha</t>
  </si>
  <si>
    <t>Cuenta Principal</t>
  </si>
  <si>
    <t>Secuencia</t>
  </si>
  <si>
    <t>Id</t>
  </si>
  <si>
    <t>Version Encriptor</t>
  </si>
  <si>
    <t>Fecha Encripcion</t>
  </si>
  <si>
    <t>Hora encripcion</t>
  </si>
  <si>
    <t>Filler</t>
  </si>
  <si>
    <t>Total</t>
  </si>
  <si>
    <t>0120170928000000021902941000000000000000000000000000000000000000000000000000000000000000000000000000000000000000000000000000000000000000000000000000000000000000000000000000000000000000000000000000000000000000000000000000</t>
  </si>
  <si>
    <t xml:space="preserve">Tipo </t>
  </si>
  <si>
    <t>Cuenta Recaudadora</t>
  </si>
  <si>
    <t>Tipo de identificacion</t>
  </si>
  <si>
    <t>NIT</t>
  </si>
  <si>
    <t>Nombre usuario pagador</t>
  </si>
  <si>
    <t>Banco</t>
  </si>
  <si>
    <t>Tipo cuenta del usuario pagador</t>
  </si>
  <si>
    <t>Cuenta usuario pagador</t>
  </si>
  <si>
    <t>Espacio en blanco</t>
  </si>
  <si>
    <t>Codigo EAN</t>
  </si>
  <si>
    <t>Codigo del servicio</t>
  </si>
  <si>
    <t xml:space="preserve">Descripcion </t>
  </si>
  <si>
    <t>Valor</t>
  </si>
  <si>
    <t>Nombre del usuario pagador</t>
  </si>
  <si>
    <t>Tipo de cuenta del usuario pagador</t>
  </si>
  <si>
    <t>Comprobante</t>
  </si>
  <si>
    <t>Estado en blanco</t>
  </si>
  <si>
    <t>Descripcion</t>
  </si>
  <si>
    <t>Nro de Registros</t>
  </si>
  <si>
    <t>Nro Prenotas CR</t>
  </si>
  <si>
    <t>Nro Creditos</t>
  </si>
  <si>
    <t>Valor Creditos</t>
  </si>
  <si>
    <t>Nro Prenotas DB</t>
  </si>
  <si>
    <t>Nro debitos</t>
  </si>
  <si>
    <t>Valor debitos</t>
  </si>
  <si>
    <t>04000000021902941020180424C00001024587788JUAN MANUEL PRIETO            0001C5548787777      000000008001470423000000000000000000000000686723CUOTA CHEVYPLAN00000000000000000000000000000000000000000000000000000000000000000</t>
  </si>
  <si>
    <t>0500000002190294102018060600000000000261540000C00000019442046GARRIDO SANCHEZ FRANKLIN      0036A12211580        000001017640000000008001470423000000000000000000000001017640CUOTA CHEVYPLAN000000000000000000000000000000000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</si>
</sst>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3" borderId="1" xfId="0" applyFont="1" applyFill="1" applyBorder="1" applyAlignment="1">
      <alignment horizontal="justify" vertical="center" wrapText="1"/>
    </xf>
    <xf numFmtId="0" fontId="1" fillId="4" borderId="1" xfId="0" applyFont="1" applyFill="1" applyBorder="1"/>
    <xf numFmtId="0" fontId="3" fillId="3" borderId="1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justify" vertical="center" wrapText="1"/>
    </xf>
    <xf numFmtId="0" fontId="2" fillId="2" borderId="1" xfId="0" applyFont="1" applyFill="1" applyBorder="1" applyAlignment="1">
      <alignment horizontal="center" vertical="center"/>
    </xf>
    <xf numFmtId="49" fontId="0" fillId="0" borderId="0" xfId="0" applyNumberFormat="1"/>
    <xf numFmtId="49" fontId="1" fillId="4" borderId="1" xfId="0" applyNumberFormat="1" applyFont="1" applyFill="1" applyBorder="1"/>
    <xf numFmtId="0" fontId="2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B3" sqref="B3"/>
    </sheetView>
  </sheetViews>
  <sheetFormatPr baseColWidth="10" defaultColWidth="29" defaultRowHeight="15" customHeight="1" x14ac:dyDescent="0.25"/>
  <cols>
    <col min="1" max="1" width="155" style="7" bestFit="1" customWidth="1"/>
    <col min="11" max="11" width="165.28515625" bestFit="1" customWidth="1"/>
  </cols>
  <sheetData>
    <row r="1" spans="1:11" ht="15" customHeight="1" x14ac:dyDescent="0.25">
      <c r="B1" s="6">
        <v>2</v>
      </c>
      <c r="C1" s="6">
        <v>8</v>
      </c>
      <c r="D1" s="6">
        <v>16</v>
      </c>
      <c r="E1" s="6">
        <v>6</v>
      </c>
      <c r="F1" s="6">
        <v>6</v>
      </c>
      <c r="G1" s="6">
        <v>4</v>
      </c>
      <c r="H1" s="6">
        <v>4</v>
      </c>
      <c r="I1" s="6">
        <v>8</v>
      </c>
      <c r="J1" s="6">
        <v>6</v>
      </c>
      <c r="K1" s="6">
        <v>160</v>
      </c>
    </row>
    <row r="2" spans="1:11" ht="15" customHeight="1" x14ac:dyDescent="0.25">
      <c r="A2" s="8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</row>
    <row r="3" spans="1:11" ht="15" customHeight="1" x14ac:dyDescent="0.25">
      <c r="A3" s="7" t="s">
        <v>11</v>
      </c>
      <c r="B3" t="str">
        <f>MID(A3,1,2)</f>
        <v>01</v>
      </c>
      <c r="C3" t="str">
        <f>MID(A3,3,8)</f>
        <v>20170928</v>
      </c>
      <c r="D3" t="str">
        <f>MID(A3,11,16)</f>
        <v>0000000219029410</v>
      </c>
      <c r="E3" t="str">
        <f>MID(A3,27,6)</f>
        <v>000000</v>
      </c>
      <c r="F3" t="str">
        <f>MID(A3,33,6)</f>
        <v>000000</v>
      </c>
      <c r="G3" t="str">
        <f>MID(A3,39,4)</f>
        <v>0000</v>
      </c>
      <c r="H3" t="str">
        <f>MID(A3,43,4)</f>
        <v>0000</v>
      </c>
      <c r="I3" t="str">
        <f>MID(A3,47,8)</f>
        <v>00000000</v>
      </c>
      <c r="J3" t="str">
        <f>MID(A3,55,6)</f>
        <v>000000</v>
      </c>
      <c r="K3" t="str">
        <f>MID(A3,61,160)</f>
        <v>0000000000000000000000000000000000000000000000000000000000000000000000000000000000000000000000000000000000000000000000000000000000000000000000000000000000000000</v>
      </c>
    </row>
  </sheetData>
  <pageMargins left="0.7" right="0.7" top="0.75" bottom="0.75" header="0.3" footer="0.3"/>
  <ignoredErrors>
    <ignoredError sqref="A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A18" sqref="A18"/>
    </sheetView>
  </sheetViews>
  <sheetFormatPr baseColWidth="10" defaultColWidth="31.85546875" defaultRowHeight="15" x14ac:dyDescent="0.25"/>
  <cols>
    <col min="1" max="1" width="185.85546875" bestFit="1" customWidth="1"/>
    <col min="15" max="15" width="67.5703125" bestFit="1" customWidth="1"/>
  </cols>
  <sheetData>
    <row r="1" spans="1:15" ht="15" customHeight="1" x14ac:dyDescent="0.25">
      <c r="B1" s="4">
        <v>2</v>
      </c>
      <c r="C1" s="4">
        <v>16</v>
      </c>
      <c r="D1" s="4">
        <v>8</v>
      </c>
      <c r="E1" s="4">
        <v>1</v>
      </c>
      <c r="F1" s="4">
        <v>14</v>
      </c>
      <c r="G1" s="4">
        <v>30</v>
      </c>
      <c r="H1" s="4">
        <v>4</v>
      </c>
      <c r="I1" s="4">
        <v>1</v>
      </c>
      <c r="J1" s="4">
        <v>16</v>
      </c>
      <c r="K1" s="4">
        <v>5</v>
      </c>
      <c r="L1" s="4">
        <v>13</v>
      </c>
      <c r="M1" s="4">
        <v>30</v>
      </c>
      <c r="N1" s="4">
        <v>15</v>
      </c>
      <c r="O1" s="4">
        <v>65</v>
      </c>
    </row>
    <row r="2" spans="1:15" ht="15" customHeight="1" x14ac:dyDescent="0.25">
      <c r="A2" s="2" t="s">
        <v>0</v>
      </c>
      <c r="B2" s="3" t="s">
        <v>12</v>
      </c>
      <c r="C2" s="1" t="s">
        <v>13</v>
      </c>
      <c r="D2" s="1" t="s">
        <v>2</v>
      </c>
      <c r="E2" s="3" t="s">
        <v>14</v>
      </c>
      <c r="F2" s="1" t="s">
        <v>15</v>
      </c>
      <c r="G2" s="1" t="s">
        <v>16</v>
      </c>
      <c r="H2" s="1" t="s">
        <v>17</v>
      </c>
      <c r="I2" s="3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9</v>
      </c>
    </row>
    <row r="3" spans="1:15" x14ac:dyDescent="0.25">
      <c r="A3" t="s">
        <v>37</v>
      </c>
      <c r="B3" t="str">
        <f>MID(A3,1,2)</f>
        <v>04</v>
      </c>
      <c r="C3" t="str">
        <f>MID(A3,3,16)</f>
        <v>0000000219029410</v>
      </c>
      <c r="D3" t="str">
        <f>MID(A3,19,8)</f>
        <v>20180424</v>
      </c>
      <c r="E3" t="str">
        <f>MID(A3,27,1)</f>
        <v>C</v>
      </c>
      <c r="F3" t="str">
        <f>MID(A3,28,14)</f>
        <v>00001024587788</v>
      </c>
      <c r="G3" t="str">
        <f>MID(A3,42,30)</f>
        <v xml:space="preserve">JUAN MANUEL PRIETO            </v>
      </c>
      <c r="H3" t="str">
        <f>MID(A3,72,4)</f>
        <v>0001</v>
      </c>
      <c r="I3" t="str">
        <f>MID(A3,76,1)</f>
        <v>C</v>
      </c>
      <c r="J3" t="str">
        <f>MID(A3,77,16)</f>
        <v xml:space="preserve">5548787777      </v>
      </c>
      <c r="K3" t="str">
        <f>MID(A3,93,5)</f>
        <v>00000</v>
      </c>
      <c r="L3" t="str">
        <f>MID(A3,98,13)</f>
        <v>0008001470423</v>
      </c>
      <c r="M3" t="str">
        <f>MID(A3,111,30)</f>
        <v>000000000000000000000000686723</v>
      </c>
      <c r="N3" t="str">
        <f>MID(A3,141,15)</f>
        <v>CUOTA CHEVYPLAN</v>
      </c>
      <c r="O3" t="str">
        <f>MID(A3,156,65)</f>
        <v>00000000000000000000000000000000000000000000000000000000000000000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tabSelected="1" topLeftCell="E1" workbookViewId="0">
      <selection activeCell="K3" sqref="K3"/>
    </sheetView>
  </sheetViews>
  <sheetFormatPr baseColWidth="10" defaultColWidth="28.140625" defaultRowHeight="15" x14ac:dyDescent="0.25"/>
  <cols>
    <col min="1" max="1" width="223.85546875" bestFit="1" customWidth="1"/>
    <col min="10" max="10" width="32" customWidth="1"/>
    <col min="15" max="15" width="31.5703125" bestFit="1" customWidth="1"/>
  </cols>
  <sheetData>
    <row r="1" spans="1:17" ht="15" customHeight="1" x14ac:dyDescent="0.25">
      <c r="B1" s="4">
        <v>2</v>
      </c>
      <c r="C1" s="4">
        <v>16</v>
      </c>
      <c r="D1" s="4">
        <v>8</v>
      </c>
      <c r="E1" s="4">
        <v>20</v>
      </c>
      <c r="F1" s="4">
        <v>1</v>
      </c>
      <c r="G1" s="4">
        <v>14</v>
      </c>
      <c r="H1" s="4">
        <v>30</v>
      </c>
      <c r="I1" s="4">
        <v>4</v>
      </c>
      <c r="J1" s="4">
        <v>1</v>
      </c>
      <c r="K1" s="4">
        <v>16</v>
      </c>
      <c r="L1" s="4">
        <v>12</v>
      </c>
      <c r="M1" s="4">
        <v>5</v>
      </c>
      <c r="N1" s="4">
        <v>13</v>
      </c>
      <c r="O1" s="4">
        <v>30</v>
      </c>
      <c r="P1" s="4">
        <v>15</v>
      </c>
      <c r="Q1" s="4">
        <v>33</v>
      </c>
    </row>
    <row r="2" spans="1:17" ht="15" customHeight="1" x14ac:dyDescent="0.25">
      <c r="A2" s="2" t="s">
        <v>0</v>
      </c>
      <c r="B2" s="3" t="s">
        <v>12</v>
      </c>
      <c r="C2" s="1" t="s">
        <v>13</v>
      </c>
      <c r="D2" s="1" t="s">
        <v>2</v>
      </c>
      <c r="E2" s="3" t="s">
        <v>24</v>
      </c>
      <c r="F2" s="3" t="s">
        <v>14</v>
      </c>
      <c r="G2" s="1" t="s">
        <v>15</v>
      </c>
      <c r="H2" s="1" t="s">
        <v>25</v>
      </c>
      <c r="I2" s="3" t="s">
        <v>17</v>
      </c>
      <c r="J2" s="1" t="s">
        <v>26</v>
      </c>
      <c r="K2" s="1" t="s">
        <v>19</v>
      </c>
      <c r="L2" s="1" t="s">
        <v>27</v>
      </c>
      <c r="M2" s="1" t="s">
        <v>28</v>
      </c>
      <c r="N2" s="1" t="s">
        <v>21</v>
      </c>
      <c r="O2" s="1" t="s">
        <v>22</v>
      </c>
      <c r="P2" s="1" t="s">
        <v>29</v>
      </c>
      <c r="Q2" s="1" t="s">
        <v>9</v>
      </c>
    </row>
    <row r="3" spans="1:17" x14ac:dyDescent="0.25">
      <c r="A3" t="s">
        <v>38</v>
      </c>
      <c r="B3" t="str">
        <f>MID(A3,1,2)</f>
        <v>05</v>
      </c>
      <c r="C3" t="str">
        <f>MID(A3,3,16)</f>
        <v>0000000219029410</v>
      </c>
      <c r="D3" t="str">
        <f>MID(A3,19,8)</f>
        <v>20180606</v>
      </c>
      <c r="E3" t="str">
        <f>MID(A3,27,18)</f>
        <v>000000000002615400</v>
      </c>
      <c r="F3" t="str">
        <f>MID(A3,47,1)</f>
        <v>C</v>
      </c>
      <c r="G3" t="str">
        <f>MID(A3,48,14)</f>
        <v>00000019442046</v>
      </c>
      <c r="H3" t="str">
        <f>MID(A3,62,30)</f>
        <v xml:space="preserve">GARRIDO SANCHEZ FRANKLIN      </v>
      </c>
      <c r="I3" t="str">
        <f>MID(A3,92,4)</f>
        <v>0036</v>
      </c>
      <c r="J3" t="str">
        <f>MID(A3,96,1)</f>
        <v>A</v>
      </c>
      <c r="K3" t="str">
        <f>MID(A3,97,16)</f>
        <v xml:space="preserve">12211580        </v>
      </c>
      <c r="L3" t="str">
        <f>MID(A3,113,12)</f>
        <v>000001017640</v>
      </c>
      <c r="M3" t="str">
        <f>MID(A3,125,5)</f>
        <v>00000</v>
      </c>
      <c r="N3" t="str">
        <f>MID(A3,130,13)</f>
        <v>0008001470423</v>
      </c>
      <c r="O3" t="str">
        <f>MID(A3,143,30)</f>
        <v>000000000000000000000001017640</v>
      </c>
      <c r="P3" t="str">
        <f>MID(B3,173,15)</f>
        <v/>
      </c>
      <c r="Q3" t="str">
        <f>MID(C3,188,33)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16" sqref="A16"/>
    </sheetView>
  </sheetViews>
  <sheetFormatPr baseColWidth="10" defaultColWidth="16.5703125" defaultRowHeight="15" x14ac:dyDescent="0.25"/>
  <cols>
    <col min="1" max="1" width="69.28515625" customWidth="1"/>
  </cols>
  <sheetData>
    <row r="1" spans="1:10" ht="15" customHeight="1" x14ac:dyDescent="0.25">
      <c r="A1" s="7"/>
      <c r="B1" s="6">
        <v>2</v>
      </c>
      <c r="C1" s="6">
        <v>5</v>
      </c>
      <c r="D1" s="6">
        <v>5</v>
      </c>
      <c r="E1" s="6">
        <v>5</v>
      </c>
      <c r="F1" s="6">
        <v>20</v>
      </c>
      <c r="G1" s="6">
        <v>5</v>
      </c>
      <c r="H1" s="6">
        <v>5</v>
      </c>
      <c r="I1" s="6">
        <v>20</v>
      </c>
      <c r="J1" s="9">
        <v>153</v>
      </c>
    </row>
    <row r="2" spans="1:10" ht="15" customHeight="1" x14ac:dyDescent="0.25">
      <c r="A2" s="8" t="s">
        <v>0</v>
      </c>
      <c r="B2" s="5" t="s">
        <v>1</v>
      </c>
      <c r="C2" s="5" t="s">
        <v>30</v>
      </c>
      <c r="D2" s="5" t="s">
        <v>31</v>
      </c>
      <c r="E2" s="5" t="s">
        <v>32</v>
      </c>
      <c r="F2" s="5" t="s">
        <v>33</v>
      </c>
      <c r="G2" s="5" t="s">
        <v>34</v>
      </c>
      <c r="H2" s="5" t="s">
        <v>35</v>
      </c>
      <c r="I2" s="5" t="s">
        <v>36</v>
      </c>
      <c r="J2" s="5" t="s">
        <v>9</v>
      </c>
    </row>
    <row r="3" spans="1:10" ht="15" customHeight="1" x14ac:dyDescent="0.25">
      <c r="A3" s="7"/>
      <c r="B3" t="str">
        <f>MID(A3,1,2)</f>
        <v/>
      </c>
      <c r="C3" t="str">
        <f>MID(A3,3,5)</f>
        <v/>
      </c>
      <c r="D3" t="str">
        <f>MID(A3,8,5)</f>
        <v/>
      </c>
      <c r="E3" t="str">
        <f>MID(A3,13,5)</f>
        <v/>
      </c>
      <c r="F3" t="str">
        <f>MID(A3,18,20)</f>
        <v/>
      </c>
      <c r="G3" t="str">
        <f>MID(A3,38,5)</f>
        <v/>
      </c>
      <c r="H3" t="str">
        <f>MID(A3,43,5)</f>
        <v/>
      </c>
      <c r="I3" t="str">
        <f>MID(A3,48,20)</f>
        <v/>
      </c>
      <c r="J3" t="str">
        <f>MID(A3,68,153)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Encabezado</vt:lpstr>
      <vt:lpstr>Detalle Prenota</vt:lpstr>
      <vt:lpstr>Detalle Debito</vt:lpstr>
      <vt:lpstr>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Larrotta</dc:creator>
  <cp:lastModifiedBy>Nicolas Larrotta</cp:lastModifiedBy>
  <dcterms:created xsi:type="dcterms:W3CDTF">2017-09-29T15:53:00Z</dcterms:created>
  <dcterms:modified xsi:type="dcterms:W3CDTF">2018-06-06T20:45:21Z</dcterms:modified>
</cp:coreProperties>
</file>