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640" windowHeight="9555"/>
  </bookViews>
  <sheets>
    <sheet name="(SnoutPoint) Flujo de Caja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51" i="1" l="1"/>
  <c r="B13" i="1"/>
  <c r="H34" i="1"/>
  <c r="H37" i="1"/>
  <c r="G56" i="1" l="1"/>
  <c r="E56" i="1"/>
  <c r="F56" i="1"/>
  <c r="F27" i="1" s="1"/>
  <c r="G27" i="1"/>
  <c r="D56" i="1"/>
  <c r="D27" i="1" s="1"/>
  <c r="C56" i="1"/>
  <c r="C27" i="1" s="1"/>
  <c r="E27" i="1"/>
  <c r="C26" i="1"/>
  <c r="D26" i="1"/>
  <c r="E26" i="1"/>
  <c r="F26" i="1"/>
  <c r="G26" i="1"/>
  <c r="B25" i="1"/>
  <c r="B27" i="1"/>
  <c r="B26" i="1"/>
  <c r="L49" i="1"/>
  <c r="J46" i="1"/>
  <c r="H46" i="1"/>
  <c r="I46" i="1"/>
  <c r="L46" i="1"/>
  <c r="C46" i="1"/>
  <c r="G35" i="1"/>
  <c r="H35" i="1" s="1"/>
  <c r="G36" i="1"/>
  <c r="H36" i="1" s="1"/>
  <c r="G37" i="1"/>
  <c r="G38" i="1"/>
  <c r="H38" i="1" s="1"/>
  <c r="G39" i="1"/>
  <c r="H39" i="1" s="1"/>
  <c r="G40" i="1"/>
  <c r="H40" i="1" s="1"/>
  <c r="G34" i="1"/>
  <c r="B56" i="1"/>
  <c r="D46" i="1"/>
  <c r="E46" i="1"/>
  <c r="F46" i="1"/>
  <c r="G46" i="1"/>
  <c r="B46" i="1"/>
  <c r="B23" i="1"/>
  <c r="B24" i="1" s="1"/>
  <c r="E41" i="1"/>
  <c r="D21" i="1"/>
  <c r="E21" i="1"/>
  <c r="F21" i="1"/>
  <c r="G21" i="1"/>
  <c r="C21" i="1"/>
  <c r="B41" i="1"/>
  <c r="H41" i="1" l="1"/>
  <c r="B7" i="1" s="1"/>
  <c r="B28" i="1" s="1"/>
  <c r="B29" i="1" s="1"/>
  <c r="B14" i="1" l="1"/>
  <c r="B15" i="1" s="1"/>
  <c r="C47" i="1" s="1"/>
  <c r="C49" i="1" s="1"/>
  <c r="I47" i="1"/>
  <c r="C22" i="1"/>
  <c r="C23" i="1" s="1"/>
  <c r="C24" i="1" s="1"/>
  <c r="C25" i="1" s="1"/>
  <c r="C29" i="1" s="1"/>
  <c r="E47" i="1"/>
  <c r="E49" i="1" s="1"/>
  <c r="B47" i="1" l="1"/>
  <c r="B48" i="1" s="1"/>
  <c r="D47" i="1"/>
  <c r="D49" i="1" s="1"/>
  <c r="D22" i="1"/>
  <c r="D23" i="1" s="1"/>
  <c r="D24" i="1" s="1"/>
  <c r="D25" i="1" s="1"/>
  <c r="D29" i="1" s="1"/>
  <c r="L48" i="1"/>
  <c r="H47" i="1"/>
  <c r="H49" i="1" s="1"/>
  <c r="E22" i="1"/>
  <c r="E23" i="1" s="1"/>
  <c r="E24" i="1" s="1"/>
  <c r="E25" i="1" s="1"/>
  <c r="E29" i="1" s="1"/>
  <c r="G47" i="1"/>
  <c r="G49" i="1" s="1"/>
  <c r="G28" i="1" s="1"/>
  <c r="I49" i="1"/>
  <c r="J47" i="1"/>
  <c r="J49" i="1" s="1"/>
  <c r="F22" i="1"/>
  <c r="F23" i="1" s="1"/>
  <c r="F24" i="1" s="1"/>
  <c r="F25" i="1" s="1"/>
  <c r="F29" i="1" s="1"/>
  <c r="F47" i="1"/>
  <c r="F49" i="1" s="1"/>
  <c r="G22" i="1"/>
  <c r="G23" i="1" s="1"/>
  <c r="G24" i="1" s="1"/>
  <c r="G25" i="1" s="1"/>
  <c r="L47" i="1"/>
  <c r="B49" i="1"/>
  <c r="C48" i="1"/>
  <c r="G29" i="1" l="1"/>
  <c r="B31" i="1" s="1"/>
  <c r="D48" i="1"/>
  <c r="E48" i="1" s="1"/>
  <c r="F48" i="1" s="1"/>
  <c r="G48" i="1" s="1"/>
  <c r="H48" i="1" s="1"/>
  <c r="I48" i="1" s="1"/>
  <c r="J48" i="1" s="1"/>
</calcChain>
</file>

<file path=xl/sharedStrings.xml><?xml version="1.0" encoding="utf-8"?>
<sst xmlns="http://schemas.openxmlformats.org/spreadsheetml/2006/main" count="72" uniqueCount="66">
  <si>
    <t>Desarrollar el proyecto sobre 6 periodos (meses) desde el periodo 0 hasta el periodo 5</t>
  </si>
  <si>
    <t>ventas de 0$ desde el periodo hasta el periodo 6</t>
  </si>
  <si>
    <t>costos de ventas equivalentes a 0$ de las ventas</t>
  </si>
  <si>
    <t xml:space="preserve">otros costos de $200.000 en el periodo 0, luego equivalentes al 30% del costo inicial </t>
  </si>
  <si>
    <t>tasa impositiva de 30%</t>
  </si>
  <si>
    <t xml:space="preserve">capital inicial de trabajo </t>
  </si>
  <si>
    <t xml:space="preserve">Periodos </t>
  </si>
  <si>
    <t>ventas</t>
  </si>
  <si>
    <t>costos de ventas</t>
  </si>
  <si>
    <t>otros costos</t>
  </si>
  <si>
    <t>depreciación</t>
  </si>
  <si>
    <t>Utilidades</t>
  </si>
  <si>
    <t>Impuestos sobre operaciones</t>
  </si>
  <si>
    <t>Flujo de caja de las operaciones</t>
  </si>
  <si>
    <t>Capital de trabajo</t>
  </si>
  <si>
    <t>Cambio en el capital de trabajo</t>
  </si>
  <si>
    <t>Flujo de caja NETO</t>
  </si>
  <si>
    <t>VPN</t>
  </si>
  <si>
    <t>Integrante</t>
  </si>
  <si>
    <t>Salario Mensual</t>
  </si>
  <si>
    <t>Camilo Oviedo</t>
  </si>
  <si>
    <t>Fabiana Díaz</t>
  </si>
  <si>
    <t>David Suarez</t>
  </si>
  <si>
    <t>Camilo Benavides</t>
  </si>
  <si>
    <t>Alejandra Rocha</t>
  </si>
  <si>
    <t>Sebastián Jiménez</t>
  </si>
  <si>
    <t>TOTAL</t>
  </si>
  <si>
    <t>Tasa de Depreciación</t>
  </si>
  <si>
    <t>Monto Depreciable</t>
  </si>
  <si>
    <t>Depreciación por periodo</t>
  </si>
  <si>
    <t>HP Pavilion G6</t>
  </si>
  <si>
    <t>ASUS x5ms</t>
  </si>
  <si>
    <t>Samsung i5-2450M</t>
  </si>
  <si>
    <t>ASUS N56V</t>
  </si>
  <si>
    <t>HP ENVY DV4</t>
  </si>
  <si>
    <t>HP G42-415DX</t>
  </si>
  <si>
    <t>Periodo</t>
  </si>
  <si>
    <t>Valor contable</t>
  </si>
  <si>
    <t>Flujo de Depreciación</t>
  </si>
  <si>
    <t>Flujo Capital de Trabajo</t>
  </si>
  <si>
    <t>Capital de Trabajo</t>
  </si>
  <si>
    <t>Cambio en el Capital de Trabajo</t>
  </si>
  <si>
    <t>Depreciación</t>
  </si>
  <si>
    <t>Depreciación acumulada</t>
  </si>
  <si>
    <t>Costo por año depreciable</t>
  </si>
  <si>
    <t>Costo Computador Inicialmente</t>
  </si>
  <si>
    <t>FLUJO DE CAJA</t>
  </si>
  <si>
    <t>Costo Actual Computador</t>
  </si>
  <si>
    <t>Año Adquisición del Computador</t>
  </si>
  <si>
    <t>Computador en Uso</t>
  </si>
  <si>
    <t>Periodo de terminación del Proyecto</t>
  </si>
  <si>
    <t>…</t>
  </si>
  <si>
    <t>Desinversión:</t>
  </si>
  <si>
    <t>valor de rescate 0$, debido a que no se venderán los equipos al final</t>
  </si>
  <si>
    <t>inversión inicial en:</t>
  </si>
  <si>
    <t>hasta el periodo 4</t>
  </si>
  <si>
    <t>Tasa de oportunidad:</t>
  </si>
  <si>
    <t>Inversión de capital</t>
  </si>
  <si>
    <t>Años de Vida Útil Según  Artículo 2 del Decreto 3019 de 1989</t>
  </si>
  <si>
    <t>Esteban Hernández</t>
  </si>
  <si>
    <t>Por decisión empresarial</t>
  </si>
  <si>
    <t>capital a depreciar sobre 3 años según método de línea recta: 36 meses</t>
  </si>
  <si>
    <t>Toshiba L5</t>
  </si>
  <si>
    <t xml:space="preserve">para el periodo 0 y un valor de </t>
  </si>
  <si>
    <t>SNOUTPOINT - Flujo de Caja</t>
  </si>
  <si>
    <t>Aspectos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</si>
</sst>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_-[$$-240A]\ * #,##0.00_ ;_-[$$-240A]\ * \-#,##0.00\ ;_-[$$-240A]\ 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1" xfId="0" applyBorder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6" fontId="0" fillId="0" borderId="17" xfId="1" applyNumberFormat="1" applyFont="1" applyBorder="1" applyAlignment="1">
      <alignment vertical="center"/>
    </xf>
    <xf numFmtId="166" fontId="0" fillId="0" borderId="18" xfId="1" applyNumberFormat="1" applyFont="1" applyBorder="1" applyAlignment="1">
      <alignment vertical="center"/>
    </xf>
    <xf numFmtId="166" fontId="0" fillId="0" borderId="19" xfId="1" applyNumberFormat="1" applyFont="1" applyBorder="1" applyAlignment="1">
      <alignment vertical="center"/>
    </xf>
    <xf numFmtId="166" fontId="0" fillId="0" borderId="12" xfId="1" applyNumberFormat="1" applyFont="1" applyBorder="1" applyAlignment="1">
      <alignment vertical="center"/>
    </xf>
    <xf numFmtId="166" fontId="0" fillId="0" borderId="3" xfId="1" applyNumberFormat="1" applyFont="1" applyBorder="1" applyAlignment="1">
      <alignment vertical="center"/>
    </xf>
    <xf numFmtId="166" fontId="0" fillId="0" borderId="7" xfId="1" applyNumberFormat="1" applyFont="1" applyBorder="1" applyAlignment="1">
      <alignment vertical="center"/>
    </xf>
    <xf numFmtId="166" fontId="0" fillId="0" borderId="13" xfId="1" applyNumberFormat="1" applyFon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66" fontId="0" fillId="0" borderId="0" xfId="1" applyNumberFormat="1" applyFont="1" applyBorder="1" applyAlignment="1">
      <alignment vertical="center"/>
    </xf>
    <xf numFmtId="166" fontId="0" fillId="0" borderId="32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0" xfId="0" applyFont="1" applyAlignment="1">
      <alignment vertical="center"/>
    </xf>
    <xf numFmtId="10" fontId="0" fillId="0" borderId="33" xfId="2" applyNumberFormat="1" applyFon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0" borderId="4" xfId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36" xfId="0" applyBorder="1" applyAlignment="1">
      <alignment vertical="center"/>
    </xf>
    <xf numFmtId="166" fontId="0" fillId="0" borderId="35" xfId="1" applyNumberFormat="1" applyFont="1" applyBorder="1" applyAlignment="1">
      <alignment vertical="center"/>
    </xf>
    <xf numFmtId="166" fontId="0" fillId="0" borderId="34" xfId="1" applyNumberFormat="1" applyFont="1" applyBorder="1" applyAlignment="1">
      <alignment vertical="center"/>
    </xf>
    <xf numFmtId="166" fontId="0" fillId="0" borderId="25" xfId="1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5" fontId="2" fillId="0" borderId="32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5" fontId="0" fillId="2" borderId="6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65" fontId="0" fillId="2" borderId="8" xfId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167" fontId="7" fillId="0" borderId="3" xfId="2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18" xfId="0" applyBorder="1" applyAlignment="1">
      <alignment vertical="center"/>
    </xf>
    <xf numFmtId="165" fontId="2" fillId="0" borderId="3" xfId="1" applyFont="1" applyBorder="1" applyAlignment="1">
      <alignment vertical="center"/>
    </xf>
    <xf numFmtId="165" fontId="0" fillId="0" borderId="3" xfId="1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6" fontId="0" fillId="5" borderId="20" xfId="1" applyNumberFormat="1" applyFont="1" applyFill="1" applyBorder="1" applyAlignment="1">
      <alignment vertical="center"/>
    </xf>
    <xf numFmtId="166" fontId="0" fillId="5" borderId="23" xfId="1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6" fillId="5" borderId="23" xfId="0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9" fontId="0" fillId="5" borderId="3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22" xfId="0" applyNumberForma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0" fontId="0" fillId="5" borderId="2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6" fontId="0" fillId="5" borderId="23" xfId="0" applyNumberForma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85" zoomScaleNormal="85" workbookViewId="0">
      <selection activeCell="E41" sqref="E41"/>
    </sheetView>
  </sheetViews>
  <sheetFormatPr baseColWidth="10" defaultColWidth="11.5703125" defaultRowHeight="15" x14ac:dyDescent="0.25"/>
  <cols>
    <col min="1" max="1" width="83.28515625" style="2" bestFit="1" customWidth="1"/>
    <col min="2" max="2" width="19.42578125" style="2" customWidth="1"/>
    <col min="3" max="3" width="29.5703125" style="2" bestFit="1" customWidth="1"/>
    <col min="4" max="4" width="21" style="2" bestFit="1" customWidth="1"/>
    <col min="5" max="5" width="18.140625" style="2" bestFit="1" customWidth="1"/>
    <col min="6" max="6" width="19" style="2" customWidth="1"/>
    <col min="7" max="7" width="20.5703125" style="2" customWidth="1"/>
    <col min="8" max="8" width="19.85546875" style="2" customWidth="1"/>
    <col min="9" max="9" width="17.140625" style="2" customWidth="1"/>
    <col min="10" max="10" width="17" style="2" customWidth="1"/>
    <col min="11" max="11" width="14.5703125" style="2" bestFit="1" customWidth="1"/>
    <col min="12" max="12" width="13.5703125" style="2" bestFit="1" customWidth="1"/>
    <col min="13" max="16384" width="11.5703125" style="2"/>
  </cols>
  <sheetData>
    <row r="1" spans="1:5" ht="33.75" customHeight="1" x14ac:dyDescent="0.25">
      <c r="A1" s="87" t="s">
        <v>64</v>
      </c>
      <c r="B1" s="88"/>
      <c r="C1" s="88"/>
      <c r="D1" s="88"/>
      <c r="E1" s="88"/>
    </row>
    <row r="2" spans="1:5" ht="19.5" customHeight="1" x14ac:dyDescent="0.25">
      <c r="A2" s="89" t="s">
        <v>65</v>
      </c>
      <c r="B2" s="86"/>
      <c r="C2" s="86"/>
      <c r="D2" s="86"/>
      <c r="E2" s="86"/>
    </row>
    <row r="3" spans="1:5" x14ac:dyDescent="0.25">
      <c r="A3" s="83" t="s">
        <v>0</v>
      </c>
    </row>
    <row r="4" spans="1:5" ht="14.45" x14ac:dyDescent="0.3">
      <c r="A4" s="83" t="s">
        <v>1</v>
      </c>
    </row>
    <row r="5" spans="1:5" ht="14.45" x14ac:dyDescent="0.3">
      <c r="A5" s="83" t="s">
        <v>2</v>
      </c>
    </row>
    <row r="6" spans="1:5" ht="14.45" x14ac:dyDescent="0.3">
      <c r="A6" s="90" t="s">
        <v>3</v>
      </c>
    </row>
    <row r="7" spans="1:5" x14ac:dyDescent="0.25">
      <c r="A7" s="84" t="s">
        <v>54</v>
      </c>
      <c r="B7" s="92">
        <f>H41</f>
        <v>3640000</v>
      </c>
    </row>
    <row r="8" spans="1:5" x14ac:dyDescent="0.25">
      <c r="A8" s="91" t="s">
        <v>61</v>
      </c>
    </row>
    <row r="9" spans="1:5" x14ac:dyDescent="0.25">
      <c r="A9" s="83" t="s">
        <v>53</v>
      </c>
    </row>
    <row r="10" spans="1:5" ht="14.45" x14ac:dyDescent="0.3">
      <c r="A10" s="90" t="s">
        <v>4</v>
      </c>
    </row>
    <row r="11" spans="1:5" ht="30" x14ac:dyDescent="0.25">
      <c r="A11" s="83" t="s">
        <v>5</v>
      </c>
      <c r="B11" s="93">
        <v>10000000</v>
      </c>
      <c r="C11" s="94" t="s">
        <v>63</v>
      </c>
      <c r="D11" s="93">
        <v>500000</v>
      </c>
      <c r="E11" s="83" t="s">
        <v>55</v>
      </c>
    </row>
    <row r="12" spans="1:5" thickBot="1" x14ac:dyDescent="0.35"/>
    <row r="13" spans="1:5" x14ac:dyDescent="0.25">
      <c r="A13" s="25" t="s">
        <v>27</v>
      </c>
      <c r="B13" s="30">
        <f>1/36</f>
        <v>2.7777777777777776E-2</v>
      </c>
    </row>
    <row r="14" spans="1:5" x14ac:dyDescent="0.25">
      <c r="A14" s="75" t="s">
        <v>28</v>
      </c>
      <c r="B14" s="76">
        <f>H41</f>
        <v>3640000</v>
      </c>
    </row>
    <row r="15" spans="1:5" ht="15.75" thickBot="1" x14ac:dyDescent="0.3">
      <c r="A15" s="7" t="s">
        <v>29</v>
      </c>
      <c r="B15" s="31">
        <f>B14*B13</f>
        <v>101111.11111111111</v>
      </c>
    </row>
    <row r="16" spans="1:5" x14ac:dyDescent="0.25">
      <c r="C16" s="10"/>
    </row>
    <row r="17" spans="1:8" ht="17.25" x14ac:dyDescent="0.25">
      <c r="A17" s="97" t="s">
        <v>46</v>
      </c>
      <c r="B17" s="98"/>
      <c r="C17" s="98"/>
      <c r="D17" s="98"/>
      <c r="E17" s="98"/>
      <c r="F17" s="98"/>
      <c r="G17" s="99"/>
    </row>
    <row r="18" spans="1:8" ht="15.75" thickBot="1" x14ac:dyDescent="0.3">
      <c r="A18" s="95" t="s">
        <v>6</v>
      </c>
      <c r="B18" s="96">
        <v>0</v>
      </c>
      <c r="C18" s="95">
        <v>1</v>
      </c>
      <c r="D18" s="95">
        <v>2</v>
      </c>
      <c r="E18" s="96">
        <v>3</v>
      </c>
      <c r="F18" s="95">
        <v>4</v>
      </c>
      <c r="G18" s="95">
        <v>5</v>
      </c>
      <c r="H18" s="22"/>
    </row>
    <row r="19" spans="1:8" ht="15.75" thickBot="1" x14ac:dyDescent="0.3">
      <c r="A19" s="8" t="s">
        <v>7</v>
      </c>
      <c r="B19" s="14">
        <v>0</v>
      </c>
      <c r="C19" s="15">
        <v>0</v>
      </c>
      <c r="D19" s="15">
        <v>0</v>
      </c>
      <c r="E19" s="15">
        <v>0</v>
      </c>
      <c r="F19" s="15">
        <v>0</v>
      </c>
      <c r="G19" s="16">
        <v>0</v>
      </c>
      <c r="H19" s="23"/>
    </row>
    <row r="20" spans="1:8" thickBot="1" x14ac:dyDescent="0.35">
      <c r="A20" s="8" t="s">
        <v>8</v>
      </c>
      <c r="B20" s="17">
        <v>0</v>
      </c>
      <c r="C20" s="18">
        <v>0</v>
      </c>
      <c r="D20" s="18">
        <v>0</v>
      </c>
      <c r="E20" s="18">
        <v>0</v>
      </c>
      <c r="F20" s="18">
        <v>0</v>
      </c>
      <c r="G20" s="19">
        <v>0</v>
      </c>
      <c r="H20" s="23"/>
    </row>
    <row r="21" spans="1:8" thickBot="1" x14ac:dyDescent="0.35">
      <c r="A21" s="8" t="s">
        <v>9</v>
      </c>
      <c r="B21" s="17">
        <v>200000</v>
      </c>
      <c r="C21" s="18">
        <f>$B$21*0.3</f>
        <v>60000</v>
      </c>
      <c r="D21" s="18">
        <f t="shared" ref="D21:G21" si="0">$B$21*0.3</f>
        <v>60000</v>
      </c>
      <c r="E21" s="18">
        <f t="shared" si="0"/>
        <v>60000</v>
      </c>
      <c r="F21" s="18">
        <f t="shared" si="0"/>
        <v>60000</v>
      </c>
      <c r="G21" s="19">
        <f t="shared" si="0"/>
        <v>60000</v>
      </c>
      <c r="H21" s="23"/>
    </row>
    <row r="22" spans="1:8" ht="15.75" thickBot="1" x14ac:dyDescent="0.3">
      <c r="A22" s="8" t="s">
        <v>10</v>
      </c>
      <c r="B22" s="17">
        <v>0</v>
      </c>
      <c r="C22" s="18">
        <f>$B$15</f>
        <v>101111.11111111111</v>
      </c>
      <c r="D22" s="18">
        <f>$B$15</f>
        <v>101111.11111111111</v>
      </c>
      <c r="E22" s="18">
        <f>$B$15</f>
        <v>101111.11111111111</v>
      </c>
      <c r="F22" s="18">
        <f>$B$15</f>
        <v>101111.11111111111</v>
      </c>
      <c r="G22" s="19">
        <f>$B$15</f>
        <v>101111.11111111111</v>
      </c>
      <c r="H22" s="23"/>
    </row>
    <row r="23" spans="1:8" thickBot="1" x14ac:dyDescent="0.35">
      <c r="A23" s="9" t="s">
        <v>11</v>
      </c>
      <c r="B23" s="17">
        <f>B19-B20-B21-B22</f>
        <v>-200000</v>
      </c>
      <c r="C23" s="17">
        <f t="shared" ref="C23:G23" si="1">C19-C20-C21-C22</f>
        <v>-161111.11111111112</v>
      </c>
      <c r="D23" s="17">
        <f t="shared" si="1"/>
        <v>-161111.11111111112</v>
      </c>
      <c r="E23" s="17">
        <f t="shared" si="1"/>
        <v>-161111.11111111112</v>
      </c>
      <c r="F23" s="17">
        <f t="shared" si="1"/>
        <v>-161111.11111111112</v>
      </c>
      <c r="G23" s="24">
        <f t="shared" si="1"/>
        <v>-161111.11111111112</v>
      </c>
      <c r="H23" s="23"/>
    </row>
    <row r="24" spans="1:8" thickBot="1" x14ac:dyDescent="0.35">
      <c r="A24" s="8" t="s">
        <v>12</v>
      </c>
      <c r="B24" s="17">
        <f>B23*0.3</f>
        <v>-60000</v>
      </c>
      <c r="C24" s="17">
        <f t="shared" ref="C24:G24" si="2">C23*0.3</f>
        <v>-48333.333333333336</v>
      </c>
      <c r="D24" s="17">
        <f t="shared" si="2"/>
        <v>-48333.333333333336</v>
      </c>
      <c r="E24" s="17">
        <f t="shared" si="2"/>
        <v>-48333.333333333336</v>
      </c>
      <c r="F24" s="17">
        <f t="shared" si="2"/>
        <v>-48333.333333333336</v>
      </c>
      <c r="G24" s="24">
        <f t="shared" si="2"/>
        <v>-48333.333333333336</v>
      </c>
      <c r="H24" s="23"/>
    </row>
    <row r="25" spans="1:8" thickBot="1" x14ac:dyDescent="0.35">
      <c r="A25" s="8" t="s">
        <v>13</v>
      </c>
      <c r="B25" s="17">
        <f>B19-B20-B21-B24</f>
        <v>-140000</v>
      </c>
      <c r="C25" s="17">
        <f t="shared" ref="C25:G25" si="3">C19-C20-C21-C24</f>
        <v>-11666.666666666664</v>
      </c>
      <c r="D25" s="17">
        <f t="shared" si="3"/>
        <v>-11666.666666666664</v>
      </c>
      <c r="E25" s="17">
        <f t="shared" si="3"/>
        <v>-11666.666666666664</v>
      </c>
      <c r="F25" s="17">
        <f t="shared" si="3"/>
        <v>-11666.666666666664</v>
      </c>
      <c r="G25" s="24">
        <f t="shared" si="3"/>
        <v>-11666.666666666664</v>
      </c>
      <c r="H25" s="23"/>
    </row>
    <row r="26" spans="1:8" thickBot="1" x14ac:dyDescent="0.35">
      <c r="A26" s="8" t="s">
        <v>14</v>
      </c>
      <c r="B26" s="17">
        <f>B55</f>
        <v>10000000</v>
      </c>
      <c r="C26" s="17">
        <f t="shared" ref="C26:G26" si="4">C55</f>
        <v>500000</v>
      </c>
      <c r="D26" s="17">
        <f t="shared" si="4"/>
        <v>500000</v>
      </c>
      <c r="E26" s="17">
        <f t="shared" si="4"/>
        <v>500000</v>
      </c>
      <c r="F26" s="17">
        <f t="shared" si="4"/>
        <v>500000</v>
      </c>
      <c r="G26" s="24">
        <f t="shared" si="4"/>
        <v>0</v>
      </c>
      <c r="H26" s="23"/>
    </row>
    <row r="27" spans="1:8" thickBot="1" x14ac:dyDescent="0.35">
      <c r="A27" s="8" t="s">
        <v>15</v>
      </c>
      <c r="B27" s="17">
        <f>B56</f>
        <v>-10000000</v>
      </c>
      <c r="C27" s="17">
        <f t="shared" ref="C27:G27" si="5">C56</f>
        <v>9500000</v>
      </c>
      <c r="D27" s="17">
        <f t="shared" si="5"/>
        <v>0</v>
      </c>
      <c r="E27" s="17">
        <f t="shared" si="5"/>
        <v>0</v>
      </c>
      <c r="F27" s="17">
        <f t="shared" si="5"/>
        <v>0</v>
      </c>
      <c r="G27" s="24">
        <f t="shared" si="5"/>
        <v>500000</v>
      </c>
      <c r="H27" s="23"/>
    </row>
    <row r="28" spans="1:8" ht="15.75" thickBot="1" x14ac:dyDescent="0.3">
      <c r="A28" s="71" t="s">
        <v>57</v>
      </c>
      <c r="B28" s="72">
        <f>-B7</f>
        <v>-3640000</v>
      </c>
      <c r="C28" s="73">
        <v>0</v>
      </c>
      <c r="D28" s="73">
        <v>0</v>
      </c>
      <c r="E28" s="73">
        <v>0</v>
      </c>
      <c r="F28" s="73">
        <v>0</v>
      </c>
      <c r="G28" s="74">
        <f>H51</f>
        <v>910000</v>
      </c>
      <c r="H28" s="23"/>
    </row>
    <row r="29" spans="1:8" thickBot="1" x14ac:dyDescent="0.35">
      <c r="A29" s="100" t="s">
        <v>16</v>
      </c>
      <c r="B29" s="101">
        <f>B25+B27-B28</f>
        <v>-6500000</v>
      </c>
      <c r="C29" s="101">
        <f t="shared" ref="C29:G29" si="6">C25+C27-C28</f>
        <v>9488333.333333334</v>
      </c>
      <c r="D29" s="101">
        <f t="shared" si="6"/>
        <v>-11666.666666666664</v>
      </c>
      <c r="E29" s="101">
        <f t="shared" si="6"/>
        <v>-11666.666666666664</v>
      </c>
      <c r="F29" s="101">
        <f t="shared" si="6"/>
        <v>-11666.666666666664</v>
      </c>
      <c r="G29" s="102">
        <f t="shared" si="6"/>
        <v>-421666.66666666669</v>
      </c>
      <c r="H29" s="23"/>
    </row>
    <row r="30" spans="1:8" ht="15.75" thickBot="1" x14ac:dyDescent="0.3"/>
    <row r="31" spans="1:8" ht="19.5" thickBot="1" x14ac:dyDescent="0.3">
      <c r="A31" s="103" t="s">
        <v>17</v>
      </c>
      <c r="B31" s="104">
        <f>NPV(E31,C29:G29)+B29</f>
        <v>668852.40676949825</v>
      </c>
      <c r="D31" s="105" t="s">
        <v>56</v>
      </c>
      <c r="E31" s="106">
        <v>0.3</v>
      </c>
    </row>
    <row r="32" spans="1:8" ht="15.75" thickBot="1" x14ac:dyDescent="0.3"/>
    <row r="33" spans="1:12" ht="60.75" thickBot="1" x14ac:dyDescent="0.3">
      <c r="A33" s="33" t="s">
        <v>18</v>
      </c>
      <c r="B33" s="32" t="s">
        <v>19</v>
      </c>
      <c r="C33" s="33" t="s">
        <v>49</v>
      </c>
      <c r="D33" s="33" t="s">
        <v>48</v>
      </c>
      <c r="E33" s="34" t="s">
        <v>45</v>
      </c>
      <c r="F33" s="35" t="s">
        <v>58</v>
      </c>
      <c r="G33" s="33" t="s">
        <v>44</v>
      </c>
      <c r="H33" s="33" t="s">
        <v>47</v>
      </c>
    </row>
    <row r="34" spans="1:12" x14ac:dyDescent="0.25">
      <c r="A34" s="26" t="s">
        <v>59</v>
      </c>
      <c r="B34" s="85">
        <v>1693750</v>
      </c>
      <c r="C34" s="36" t="s">
        <v>32</v>
      </c>
      <c r="D34" s="37">
        <v>2011</v>
      </c>
      <c r="E34" s="38">
        <v>500000</v>
      </c>
      <c r="F34" s="5">
        <v>5</v>
      </c>
      <c r="G34" s="39">
        <f>E34/F34</f>
        <v>100000</v>
      </c>
      <c r="H34" s="40">
        <f>E34-(4*G34)</f>
        <v>100000</v>
      </c>
    </row>
    <row r="35" spans="1:12" x14ac:dyDescent="0.25">
      <c r="A35" s="27" t="s">
        <v>20</v>
      </c>
      <c r="B35" s="85">
        <v>1693750</v>
      </c>
      <c r="C35" s="41" t="s">
        <v>33</v>
      </c>
      <c r="D35" s="42">
        <v>2013</v>
      </c>
      <c r="E35" s="43">
        <v>1600000</v>
      </c>
      <c r="F35" s="44">
        <v>5</v>
      </c>
      <c r="G35" s="45">
        <f t="shared" ref="G35:G40" si="7">E35/F35</f>
        <v>320000</v>
      </c>
      <c r="H35" s="46">
        <f>E35-(2*G35)</f>
        <v>960000</v>
      </c>
    </row>
    <row r="36" spans="1:12" x14ac:dyDescent="0.25">
      <c r="A36" s="27" t="s">
        <v>21</v>
      </c>
      <c r="B36" s="85">
        <v>1693750</v>
      </c>
      <c r="C36" s="41" t="s">
        <v>34</v>
      </c>
      <c r="D36" s="42">
        <v>2013</v>
      </c>
      <c r="E36" s="43">
        <v>1800000</v>
      </c>
      <c r="F36" s="44">
        <v>5</v>
      </c>
      <c r="G36" s="45">
        <f t="shared" si="7"/>
        <v>360000</v>
      </c>
      <c r="H36" s="46">
        <f>E36-(2*G36)</f>
        <v>1080000</v>
      </c>
    </row>
    <row r="37" spans="1:12" x14ac:dyDescent="0.25">
      <c r="A37" s="27" t="s">
        <v>22</v>
      </c>
      <c r="B37" s="85">
        <v>1693750</v>
      </c>
      <c r="C37" s="77" t="s">
        <v>62</v>
      </c>
      <c r="D37" s="78">
        <v>2011</v>
      </c>
      <c r="E37" s="79">
        <v>1200000</v>
      </c>
      <c r="F37" s="44">
        <v>5</v>
      </c>
      <c r="G37" s="45">
        <f t="shared" si="7"/>
        <v>240000</v>
      </c>
      <c r="H37" s="46">
        <f>E37-(4*G37)</f>
        <v>240000</v>
      </c>
    </row>
    <row r="38" spans="1:12" x14ac:dyDescent="0.25">
      <c r="A38" s="27" t="s">
        <v>23</v>
      </c>
      <c r="B38" s="85">
        <v>1693750</v>
      </c>
      <c r="C38" s="77" t="s">
        <v>31</v>
      </c>
      <c r="D38" s="78">
        <v>2012</v>
      </c>
      <c r="E38" s="79">
        <v>1700000</v>
      </c>
      <c r="F38" s="44">
        <v>5</v>
      </c>
      <c r="G38" s="45">
        <f t="shared" si="7"/>
        <v>340000</v>
      </c>
      <c r="H38" s="46">
        <f>E38-(3*G38)</f>
        <v>680000</v>
      </c>
    </row>
    <row r="39" spans="1:12" x14ac:dyDescent="0.25">
      <c r="A39" s="27" t="s">
        <v>24</v>
      </c>
      <c r="B39" s="85">
        <v>1693750</v>
      </c>
      <c r="C39" s="77" t="s">
        <v>30</v>
      </c>
      <c r="D39" s="78">
        <v>2012</v>
      </c>
      <c r="E39" s="79">
        <v>900000</v>
      </c>
      <c r="F39" s="44">
        <v>5</v>
      </c>
      <c r="G39" s="45">
        <f t="shared" si="7"/>
        <v>180000</v>
      </c>
      <c r="H39" s="46">
        <f>E39-(3*G39)</f>
        <v>360000</v>
      </c>
    </row>
    <row r="40" spans="1:12" ht="15.75" thickBot="1" x14ac:dyDescent="0.3">
      <c r="A40" s="28" t="s">
        <v>25</v>
      </c>
      <c r="B40" s="85">
        <v>1693750</v>
      </c>
      <c r="C40" s="80" t="s">
        <v>35</v>
      </c>
      <c r="D40" s="81">
        <v>2011</v>
      </c>
      <c r="E40" s="82">
        <v>1100000</v>
      </c>
      <c r="F40" s="47">
        <v>5</v>
      </c>
      <c r="G40" s="48">
        <f t="shared" si="7"/>
        <v>220000</v>
      </c>
      <c r="H40" s="49">
        <f>E40-(4*G40)</f>
        <v>220000</v>
      </c>
    </row>
    <row r="41" spans="1:12" thickBot="1" x14ac:dyDescent="0.35">
      <c r="A41" s="11" t="s">
        <v>26</v>
      </c>
      <c r="B41" s="107">
        <f>SUM(B34:B40)</f>
        <v>11856250</v>
      </c>
      <c r="C41" s="1"/>
      <c r="D41" s="1"/>
      <c r="E41" s="108">
        <f>SUM(E34:E40)</f>
        <v>8800000</v>
      </c>
      <c r="F41" s="1"/>
      <c r="G41" s="1"/>
      <c r="H41" s="108">
        <f>SUM(H34:H40)</f>
        <v>3640000</v>
      </c>
    </row>
    <row r="42" spans="1:12" ht="30" x14ac:dyDescent="0.25">
      <c r="B42" s="67" t="s">
        <v>60</v>
      </c>
    </row>
    <row r="44" spans="1:12" ht="45.75" thickBot="1" x14ac:dyDescent="0.3">
      <c r="A44" s="29" t="s">
        <v>38</v>
      </c>
      <c r="G44" s="109" t="s">
        <v>50</v>
      </c>
    </row>
    <row r="45" spans="1:12" ht="15.75" thickBot="1" x14ac:dyDescent="0.3">
      <c r="A45" s="12" t="s">
        <v>36</v>
      </c>
      <c r="B45" s="12">
        <v>0</v>
      </c>
      <c r="C45" s="12">
        <v>1</v>
      </c>
      <c r="D45" s="12">
        <v>2</v>
      </c>
      <c r="E45" s="12">
        <v>3</v>
      </c>
      <c r="F45" s="13">
        <v>4</v>
      </c>
      <c r="G45" s="110">
        <v>5</v>
      </c>
      <c r="H45" s="12">
        <v>6</v>
      </c>
      <c r="I45" s="13">
        <v>7</v>
      </c>
      <c r="J45" s="13">
        <v>8</v>
      </c>
      <c r="K45" s="12" t="s">
        <v>51</v>
      </c>
      <c r="L45" s="12">
        <v>36</v>
      </c>
    </row>
    <row r="46" spans="1:12" x14ac:dyDescent="0.25">
      <c r="A46" s="25" t="s">
        <v>27</v>
      </c>
      <c r="B46" s="58">
        <f t="shared" ref="B46:G46" si="8">$B$13</f>
        <v>2.7777777777777776E-2</v>
      </c>
      <c r="C46" s="59">
        <f t="shared" si="8"/>
        <v>2.7777777777777776E-2</v>
      </c>
      <c r="D46" s="59">
        <f t="shared" si="8"/>
        <v>2.7777777777777776E-2</v>
      </c>
      <c r="E46" s="59">
        <f t="shared" si="8"/>
        <v>2.7777777777777776E-2</v>
      </c>
      <c r="F46" s="60">
        <f t="shared" si="8"/>
        <v>2.7777777777777776E-2</v>
      </c>
      <c r="G46" s="111">
        <f t="shared" si="8"/>
        <v>2.7777777777777776E-2</v>
      </c>
      <c r="H46" s="59">
        <f t="shared" ref="H46:L46" si="9">$B$13</f>
        <v>2.7777777777777776E-2</v>
      </c>
      <c r="I46" s="60">
        <f t="shared" si="9"/>
        <v>2.7777777777777776E-2</v>
      </c>
      <c r="J46" s="50">
        <f t="shared" si="9"/>
        <v>2.7777777777777776E-2</v>
      </c>
      <c r="K46" s="51" t="s">
        <v>51</v>
      </c>
      <c r="L46" s="52">
        <f t="shared" si="9"/>
        <v>2.7777777777777776E-2</v>
      </c>
    </row>
    <row r="47" spans="1:12" x14ac:dyDescent="0.25">
      <c r="A47" s="6" t="s">
        <v>42</v>
      </c>
      <c r="B47" s="61">
        <f t="shared" ref="B47:G47" si="10">$B$15</f>
        <v>101111.11111111111</v>
      </c>
      <c r="C47" s="62">
        <f t="shared" si="10"/>
        <v>101111.11111111111</v>
      </c>
      <c r="D47" s="62">
        <f t="shared" si="10"/>
        <v>101111.11111111111</v>
      </c>
      <c r="E47" s="62">
        <f t="shared" si="10"/>
        <v>101111.11111111111</v>
      </c>
      <c r="F47" s="63">
        <f t="shared" si="10"/>
        <v>101111.11111111111</v>
      </c>
      <c r="G47" s="112">
        <f t="shared" si="10"/>
        <v>101111.11111111111</v>
      </c>
      <c r="H47" s="62">
        <f t="shared" ref="H47:I47" si="11">$B$15</f>
        <v>101111.11111111111</v>
      </c>
      <c r="I47" s="63">
        <f t="shared" si="11"/>
        <v>101111.11111111111</v>
      </c>
      <c r="J47" s="53">
        <f>$B$15</f>
        <v>101111.11111111111</v>
      </c>
      <c r="K47" s="4" t="s">
        <v>51</v>
      </c>
      <c r="L47" s="54">
        <f>$B$15</f>
        <v>101111.11111111111</v>
      </c>
    </row>
    <row r="48" spans="1:12" x14ac:dyDescent="0.25">
      <c r="A48" s="6" t="s">
        <v>43</v>
      </c>
      <c r="B48" s="61">
        <f>B47</f>
        <v>101111.11111111111</v>
      </c>
      <c r="C48" s="62">
        <f t="shared" ref="C48:J48" si="12">B48+C47</f>
        <v>202222.22222222222</v>
      </c>
      <c r="D48" s="62">
        <f t="shared" si="12"/>
        <v>303333.33333333331</v>
      </c>
      <c r="E48" s="62">
        <f t="shared" si="12"/>
        <v>404444.44444444444</v>
      </c>
      <c r="F48" s="63">
        <f t="shared" si="12"/>
        <v>505555.55555555556</v>
      </c>
      <c r="G48" s="112">
        <f t="shared" si="12"/>
        <v>606666.66666666663</v>
      </c>
      <c r="H48" s="62">
        <f t="shared" si="12"/>
        <v>707777.77777777775</v>
      </c>
      <c r="I48" s="63">
        <f t="shared" si="12"/>
        <v>808888.88888888888</v>
      </c>
      <c r="J48" s="53">
        <f t="shared" si="12"/>
        <v>910000</v>
      </c>
      <c r="K48" s="4" t="s">
        <v>51</v>
      </c>
      <c r="L48" s="54">
        <f>B14</f>
        <v>3640000</v>
      </c>
    </row>
    <row r="49" spans="1:12" ht="15.75" thickBot="1" x14ac:dyDescent="0.3">
      <c r="A49" s="7" t="s">
        <v>37</v>
      </c>
      <c r="B49" s="64">
        <f>B14-B47</f>
        <v>3538888.888888889</v>
      </c>
      <c r="C49" s="65">
        <f>$B$14-2*C47</f>
        <v>3437777.777777778</v>
      </c>
      <c r="D49" s="65">
        <f>$B$14-3*D47</f>
        <v>3336666.6666666665</v>
      </c>
      <c r="E49" s="65">
        <f>$B$14-4*E47</f>
        <v>3235555.5555555555</v>
      </c>
      <c r="F49" s="66">
        <f>$B$14-5*F47</f>
        <v>3134444.4444444445</v>
      </c>
      <c r="G49" s="113">
        <f>$B$14-6*G47</f>
        <v>3033333.3333333335</v>
      </c>
      <c r="H49" s="65">
        <f>$B$14-7*H47</f>
        <v>2932222.222222222</v>
      </c>
      <c r="I49" s="66">
        <f>$B$14-8*I47</f>
        <v>2831111.111111111</v>
      </c>
      <c r="J49" s="55">
        <f>$B$14-9*J47</f>
        <v>2730000</v>
      </c>
      <c r="K49" s="56" t="s">
        <v>51</v>
      </c>
      <c r="L49" s="57">
        <f>0</f>
        <v>0</v>
      </c>
    </row>
    <row r="50" spans="1:12" ht="15.75" thickBot="1" x14ac:dyDescent="0.3">
      <c r="A50" s="3"/>
      <c r="B50" s="68"/>
      <c r="C50" s="68"/>
      <c r="D50" s="68"/>
      <c r="E50" s="68"/>
      <c r="F50" s="68"/>
      <c r="G50" s="70"/>
      <c r="H50" s="68"/>
      <c r="I50" s="68"/>
      <c r="J50" s="68"/>
      <c r="K50" s="22"/>
      <c r="L50" s="69"/>
    </row>
    <row r="51" spans="1:12" ht="15.75" thickBot="1" x14ac:dyDescent="0.3">
      <c r="A51" s="3"/>
      <c r="B51" s="68"/>
      <c r="C51" s="68"/>
      <c r="D51" s="68"/>
      <c r="E51" s="68"/>
      <c r="F51" s="68"/>
      <c r="G51" s="114" t="s">
        <v>52</v>
      </c>
      <c r="H51" s="115">
        <f>0-0.3*(0-G49)</f>
        <v>910000</v>
      </c>
      <c r="I51" s="68"/>
      <c r="J51" s="68"/>
      <c r="K51" s="22"/>
      <c r="L51" s="69"/>
    </row>
    <row r="52" spans="1:12" x14ac:dyDescent="0.25">
      <c r="C52" s="10"/>
    </row>
    <row r="53" spans="1:12" ht="16.5" thickBot="1" x14ac:dyDescent="0.3">
      <c r="A53" s="29" t="s">
        <v>39</v>
      </c>
    </row>
    <row r="54" spans="1:12" ht="15.75" thickBot="1" x14ac:dyDescent="0.3">
      <c r="A54" s="12" t="s">
        <v>36</v>
      </c>
      <c r="B54" s="12">
        <v>0</v>
      </c>
      <c r="C54" s="12">
        <v>1</v>
      </c>
      <c r="D54" s="12">
        <v>2</v>
      </c>
      <c r="E54" s="12">
        <v>3</v>
      </c>
      <c r="F54" s="12">
        <v>4</v>
      </c>
      <c r="G54" s="12">
        <v>5</v>
      </c>
    </row>
    <row r="55" spans="1:12" x14ac:dyDescent="0.25">
      <c r="A55" s="25" t="s">
        <v>40</v>
      </c>
      <c r="B55" s="14">
        <v>10000000</v>
      </c>
      <c r="C55" s="15">
        <v>500000</v>
      </c>
      <c r="D55" s="15">
        <v>500000</v>
      </c>
      <c r="E55" s="15">
        <v>500000</v>
      </c>
      <c r="F55" s="15">
        <v>500000</v>
      </c>
      <c r="G55" s="15">
        <v>0</v>
      </c>
    </row>
    <row r="56" spans="1:12" ht="15.75" thickBot="1" x14ac:dyDescent="0.3">
      <c r="A56" s="7" t="s">
        <v>41</v>
      </c>
      <c r="B56" s="20">
        <f>-B55</f>
        <v>-10000000</v>
      </c>
      <c r="C56" s="21">
        <f>-C55+B55</f>
        <v>9500000</v>
      </c>
      <c r="D56" s="21">
        <f>-D55+C55</f>
        <v>0</v>
      </c>
      <c r="E56" s="21">
        <f t="shared" ref="E56:F56" si="13">-E55+D55</f>
        <v>0</v>
      </c>
      <c r="F56" s="21">
        <f t="shared" si="13"/>
        <v>0</v>
      </c>
      <c r="G56" s="21">
        <f>-G55+F55</f>
        <v>500000</v>
      </c>
    </row>
  </sheetData>
  <mergeCells count="2">
    <mergeCell ref="A1:E1"/>
    <mergeCell ref="A17:G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(SnoutPoint) Flujo de Caja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2015-03-08T15:54:53Z</dcterms:created>
  <dcterms:modified xsi:type="dcterms:W3CDTF">2015-03-12T13:01:40Z</dcterms:modified>
</cp:coreProperties>
</file>