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Fernando\Desktop\2024-2\0 ASIGNATURAS\CAPSTONE\EVALUACIÓN SUMATIVA 1\GRUPO 4\"/>
    </mc:Choice>
  </mc:AlternateContent>
  <xr:revisionPtr revIDLastSave="0" documentId="13_ncr:1_{EC33A499-434F-4A86-BBF4-E93E64C57227}"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E7" i="1" s="1"/>
  <c r="C61" i="1"/>
  <c r="J67" i="1"/>
  <c r="K67" i="1" s="1"/>
  <c r="H67" i="1"/>
  <c r="I67" i="1" s="1"/>
  <c r="F67" i="1"/>
  <c r="G67" i="1" s="1"/>
  <c r="D67" i="1"/>
  <c r="E67" i="1" s="1"/>
  <c r="B67" i="1"/>
  <c r="J66" i="1"/>
  <c r="K66" i="1" s="1"/>
  <c r="H66" i="1"/>
  <c r="I66" i="1" s="1"/>
  <c r="G66" i="1"/>
  <c r="F66" i="1"/>
  <c r="D66" i="1"/>
  <c r="D68" i="1" s="1"/>
  <c r="B66" i="1"/>
  <c r="J65" i="1"/>
  <c r="K65" i="1" s="1"/>
  <c r="I65" i="1"/>
  <c r="H65" i="1"/>
  <c r="H68" i="1" s="1"/>
  <c r="F65" i="1"/>
  <c r="G65" i="1" s="1"/>
  <c r="G68" i="1" s="1"/>
  <c r="D65" i="1"/>
  <c r="E65" i="1" s="1"/>
  <c r="B65" i="1"/>
  <c r="C7" i="1"/>
  <c r="F13"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F19" i="1"/>
  <c r="G19" i="1" s="1"/>
  <c r="I19" i="1"/>
  <c r="K19" i="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I68" i="1" l="1"/>
  <c r="K68" i="1"/>
  <c r="F68" i="1"/>
  <c r="J68" i="1"/>
  <c r="E66" i="1"/>
  <c r="E68" i="1" s="1"/>
  <c r="C68" i="1" s="1"/>
  <c r="C69" i="1" s="1"/>
  <c r="E57" i="1"/>
  <c r="F57" i="1"/>
  <c r="H57" i="1"/>
  <c r="J57" i="1"/>
  <c r="E34" i="1"/>
  <c r="I34" i="1"/>
  <c r="K34" i="1"/>
  <c r="G34" i="1"/>
  <c r="G57" i="1"/>
  <c r="I57" i="1"/>
  <c r="K57" i="1"/>
  <c r="E46" i="1"/>
  <c r="G46" i="1"/>
  <c r="I46" i="1"/>
  <c r="K46" i="1"/>
  <c r="E13" i="1"/>
  <c r="D14" i="1"/>
  <c r="E14" i="1" s="1"/>
  <c r="D15" i="1"/>
  <c r="E15" i="1" s="1"/>
  <c r="D18" i="1"/>
  <c r="E18" i="1" s="1"/>
  <c r="D22" i="1"/>
  <c r="E22" i="1" s="1"/>
  <c r="F20" i="1"/>
  <c r="G20" i="1" s="1"/>
  <c r="G21" i="1"/>
  <c r="C57" i="1" l="1"/>
  <c r="C46" i="1"/>
  <c r="E21" i="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G16" i="1"/>
  <c r="J15" i="1"/>
  <c r="K15" i="1" s="1"/>
  <c r="H15" i="1"/>
  <c r="I15" i="1" s="1"/>
  <c r="F15" i="1"/>
  <c r="G15" i="1" s="1"/>
  <c r="J13" i="1"/>
  <c r="K13" i="1" s="1"/>
  <c r="G13" i="1"/>
  <c r="C47" i="1" l="1"/>
  <c r="D5" i="1" s="1"/>
  <c r="C58" i="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<sst xmlns="http://schemas.openxmlformats.org/spreadsheetml/2006/main" count="177" uniqueCount="100">
  <si>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</si>
  <si>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</si>
  <si>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</si>
  <si>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</si>
  <si>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</si>
  <si>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</si>
  <si>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</si>
  <si>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</si>
  <si>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</si>
  <si>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</si>
  <si>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</si>
  <si>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</si>
  <si>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</si>
  <si>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</si>
  <si>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</si>
  <si>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</si>
  <si>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</si>
  <si>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</si>
  <si>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</si>
  <si>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</si>
  <si>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</si>
  <si>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</si>
  <si>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</si>
  <si>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</si>
  <si>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</si>
  <si>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</si>
  <si>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</si>
  <si>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</si>
  <si>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</si>
  <si>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</si>
  <si>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</si>
  <si>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</si>
  <si>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</si>
  <si>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</si>
  <si>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</si>
  <si>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</si>
  <si>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</si>
  <si>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</si>
  <si>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</si>
  <si>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</si>
  <si>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</si>
  <si>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</si>
  <si>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</si>
  <si>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</si>
  <si>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</si>
  <si>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</si>
  <si>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</si>
  <si>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</si>
  <si>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</si>
  <si>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</si>
  <si>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</si>
  <si>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</si>
  <si>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</si>
  <si>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</si>
  <si>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</si>
  <si>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</si>
  <si>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</si>
  <si>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</si>
  <si>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</si>
  <si>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</si>
  <si>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</si>
  <si>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</si>
  <si>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</si>
  <si>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</si>
  <si>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</si>
  <si>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</si>
  <si>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</si>
  <si>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</si>
  <si>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</si>
  <si>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</si>
  <si>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</si>
  <si>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</si>
  <si>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</si>
  <si>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</si>
  <si>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</si>
  <si>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</si>
  <si>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</si>
  <si>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</si>
  <si>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</si>
  <si>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</si>
  <si>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</si>
  <si>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</si>
  <si>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</si>
  <si>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</si>
  <si>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</si>
  <si>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</si>
  <si>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</si>
  <si>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</si>
  <si>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</si>
  <si>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</si>
  <si>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</si>
  <si>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</si>
  <si>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</si>
  <si>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</si>
  <si>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</si>
  <si>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</si>
  <si>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IGNACIA SCARLETT RAMIREZ CALDERON</t>
  </si>
  <si>
    <t>DAVID ISAAC GODOY IBACACHE</t>
  </si>
  <si>
    <t>CAMILO BENJAMIN HUAQUIMPAN SILVA</t>
  </si>
  <si>
    <t>MICHAEL APAZA RODRIGUEZ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</si>
</sst>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6" fillId="9" borderId="32" xfId="0" applyFont="1" applyFill="1" applyBorder="1" applyAlignment="1">
      <alignment horizontal="lef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8" sqref="D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40" t="s">
        <v>96</v>
      </c>
      <c r="C4" s="6">
        <f>EVALUACION1!$C$24</f>
        <v>6</v>
      </c>
      <c r="D4" s="6">
        <f>$C$35</f>
        <v>7</v>
      </c>
      <c r="E4" s="50">
        <f>C4*C$2+D4*D$2</f>
        <v>6.25</v>
      </c>
      <c r="G4" s="1"/>
    </row>
    <row r="5" spans="1:11" ht="14.4" x14ac:dyDescent="0.3">
      <c r="A5" s="5">
        <v>2</v>
      </c>
      <c r="B5" s="40" t="s">
        <v>97</v>
      </c>
      <c r="C5" s="6">
        <f>EVALUACION1!$C$24</f>
        <v>6</v>
      </c>
      <c r="D5" s="6">
        <f>C47</f>
        <v>7</v>
      </c>
      <c r="E5" s="50">
        <f t="shared" ref="E5:E7" si="0">C5*C$2+D5*D$2</f>
        <v>6.25</v>
      </c>
      <c r="G5" s="1"/>
    </row>
    <row r="6" spans="1:11" ht="14.4" x14ac:dyDescent="0.3">
      <c r="A6" s="5">
        <v>3</v>
      </c>
      <c r="B6" s="40" t="s">
        <v>98</v>
      </c>
      <c r="C6" s="6">
        <f>EVALUACION1!$C$24</f>
        <v>6</v>
      </c>
      <c r="D6" s="6">
        <f>C58</f>
        <v>7</v>
      </c>
      <c r="E6" s="50">
        <f t="shared" si="0"/>
        <v>6.25</v>
      </c>
      <c r="G6" s="1"/>
    </row>
    <row r="7" spans="1:11" ht="15" customHeight="1" x14ac:dyDescent="0.3">
      <c r="A7" s="5">
        <v>4</v>
      </c>
      <c r="B7" s="40" t="s">
        <v>99</v>
      </c>
      <c r="C7" s="6">
        <f>EVALUACION1!$C$24</f>
        <v>6</v>
      </c>
      <c r="D7" s="6">
        <f>C69</f>
        <v>7</v>
      </c>
      <c r="E7" s="50">
        <f t="shared" si="0"/>
        <v>6.25</v>
      </c>
    </row>
    <row r="11" spans="1:11" ht="18" outlineLevel="1" x14ac:dyDescent="0.3">
      <c r="A11" s="69" t="s">
        <v>12</v>
      </c>
      <c r="B11" s="15"/>
      <c r="C11" s="55" t="s">
        <v>13</v>
      </c>
      <c r="D11" s="62" t="s">
        <v>14</v>
      </c>
      <c r="E11" s="66"/>
      <c r="F11" s="66"/>
      <c r="G11" s="66"/>
      <c r="H11" s="66"/>
      <c r="I11" s="66"/>
      <c r="J11" s="66"/>
      <c r="K11" s="63"/>
    </row>
    <row r="12" spans="1:11" ht="14.4" outlineLevel="1" x14ac:dyDescent="0.3">
      <c r="A12" s="65"/>
      <c r="B12" s="25" t="s">
        <v>15</v>
      </c>
      <c r="C12" s="54"/>
      <c r="D12" s="62" t="s">
        <v>7</v>
      </c>
      <c r="E12" s="63"/>
      <c r="F12" s="62" t="s">
        <v>8</v>
      </c>
      <c r="G12" s="63"/>
      <c r="H12" s="68" t="s">
        <v>77</v>
      </c>
      <c r="I12" s="63"/>
      <c r="J12" s="62" t="s">
        <v>10</v>
      </c>
      <c r="K12" s="63"/>
    </row>
    <row r="13" spans="1:11" ht="24" outlineLevel="1" x14ac:dyDescent="0.3">
      <c r="A13" s="70"/>
      <c r="B13" s="40" t="str">
        <f>RUBRICA!A5</f>
        <v>1. Describe brevemente en qué consiste el Proyecto APT, justificando su relevancia para el campo laboral de su carrera.</v>
      </c>
      <c r="C13" s="38" t="s">
        <v>7</v>
      </c>
      <c r="D13" s="17" t="s">
        <v>95</v>
      </c>
      <c r="E13" s="17">
        <f>IF(D13="X",100*0.1,"")</f>
        <v>10</v>
      </c>
      <c r="F13" s="17" t="str">
        <f t="shared" ref="F13:F15" si="1">IF($C13=L,"X","")</f>
        <v/>
      </c>
      <c r="G13" s="17" t="str">
        <f>IF(F13="X",60*0.1,"")</f>
        <v/>
      </c>
      <c r="H13" s="17"/>
      <c r="I13" s="17"/>
      <c r="J13" s="17" t="str">
        <f t="shared" ref="J13:J16" si="2">IF($C13=NL,"X","")</f>
        <v/>
      </c>
      <c r="K13" s="17" t="str">
        <f t="shared" ref="K13:K16" si="3">IF($J13="X",0,"")</f>
        <v/>
      </c>
    </row>
    <row r="14" spans="1:11" ht="26.4" customHeight="1" outlineLevel="1" x14ac:dyDescent="0.3">
      <c r="A14" s="70"/>
      <c r="B14" s="40" t="str">
        <f>RUBRICA!A6</f>
        <v>2. Relaciona el Proyecto APT con las competencias del perfil de egreso de su Plan de Estudio.</v>
      </c>
      <c r="C14" s="38" t="s">
        <v>7</v>
      </c>
      <c r="D14" s="17" t="str">
        <f t="shared" ref="D14:D15" si="4">IF($C14=CL,"X","")</f>
        <v>X</v>
      </c>
      <c r="E14" s="17">
        <f t="shared" ref="E14" si="5">IF(D14="X",100*0.05,"")</f>
        <v>5</v>
      </c>
      <c r="F14" s="17" t="str">
        <f t="shared" si="1"/>
        <v/>
      </c>
      <c r="G14" s="17" t="str">
        <f t="shared" ref="G14" si="6">IF(F14="X",60*0.05,"")</f>
        <v/>
      </c>
      <c r="H14" s="17" t="str">
        <f t="shared" ref="H14:H16" si="7">IF($C14=ML,"X","")</f>
        <v/>
      </c>
      <c r="I14" s="17" t="str">
        <f t="shared" ref="I14" si="8">IF(H14="X",30*0.05,"")</f>
        <v/>
      </c>
      <c r="J14" s="17" t="str">
        <f t="shared" si="2"/>
        <v/>
      </c>
      <c r="K14" s="17" t="str">
        <f t="shared" si="3"/>
        <v/>
      </c>
    </row>
    <row r="15" spans="1:11" ht="14.4" outlineLevel="1" x14ac:dyDescent="0.3">
      <c r="A15" s="70"/>
      <c r="B15" s="40" t="str">
        <f>RUBRICA!A8</f>
        <v xml:space="preserve">4.  Argumenta por qué el proyecto es factible de realizarse en el marco de la asignatura. </v>
      </c>
      <c r="C15" s="38" t="s">
        <v>7</v>
      </c>
      <c r="D15" s="17" t="str">
        <f t="shared" si="4"/>
        <v>X</v>
      </c>
      <c r="E15" s="17">
        <f t="shared" ref="E15:E21" si="9">IF(D15="X",100*0.05,"")</f>
        <v>5</v>
      </c>
      <c r="F15" s="17" t="str">
        <f t="shared" si="1"/>
        <v/>
      </c>
      <c r="G15" s="17" t="str">
        <f t="shared" ref="G15:G21" si="10">IF(F15="X",60*0.05,"")</f>
        <v/>
      </c>
      <c r="H15" s="17" t="str">
        <f t="shared" si="7"/>
        <v/>
      </c>
      <c r="I15" s="17" t="str">
        <f t="shared" ref="I15:I21" si="11">IF(H15="X",30*0.05,"")</f>
        <v/>
      </c>
      <c r="J15" s="17" t="str">
        <f t="shared" si="2"/>
        <v/>
      </c>
      <c r="K15" s="17" t="str">
        <f t="shared" si="3"/>
        <v/>
      </c>
    </row>
    <row r="16" spans="1:11" ht="14.4" outlineLevel="1" x14ac:dyDescent="0.3">
      <c r="A16" s="70"/>
      <c r="B16" s="40" t="str">
        <f>RUBRICA!A9</f>
        <v xml:space="preserve">5. Formula objetivos claros, concisos y coherentes con la disciplina y la situación a abordar. </v>
      </c>
      <c r="C16" s="38" t="s">
        <v>7</v>
      </c>
      <c r="D16" s="17"/>
      <c r="E16" s="17"/>
      <c r="F16" s="17" t="s">
        <v>95</v>
      </c>
      <c r="G16" s="17">
        <f>IF(F16="X",60*0.05,"")</f>
        <v>3</v>
      </c>
      <c r="H16" s="17" t="str">
        <f t="shared" si="7"/>
        <v/>
      </c>
      <c r="I16" s="17" t="str">
        <f>IF(H16="X",30*0.05,"")</f>
        <v/>
      </c>
      <c r="J16" s="17" t="str">
        <f t="shared" si="2"/>
        <v/>
      </c>
      <c r="K16" s="17" t="str">
        <f t="shared" si="3"/>
        <v/>
      </c>
    </row>
    <row r="17" spans="1:11" ht="24" outlineLevel="1" x14ac:dyDescent="0.3">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0" t="str">
        <f>RUBRICA!A12</f>
        <v>8. Determina evidencias, justificando cómo estas dan cuenta del logro de las actividades del Proyecto APT.</v>
      </c>
      <c r="C19" s="38" t="s">
        <v>7</v>
      </c>
      <c r="D19" s="17"/>
      <c r="E19" s="17" t="str">
        <f>IF(D19="X",100*0.05,"")</f>
        <v/>
      </c>
      <c r="F19" s="17" t="str">
        <f t="shared" si="14"/>
        <v/>
      </c>
      <c r="G19" s="17" t="str">
        <f t="shared" ref="G19" si="23">IF(F19="X",60*0.05,"")</f>
        <v/>
      </c>
      <c r="H19" s="17"/>
      <c r="I19" s="17" t="str">
        <f t="shared" ref="I19" si="24">IF(H19="X",30*0.05,"")</f>
        <v/>
      </c>
      <c r="J19" s="17" t="s">
        <v>95</v>
      </c>
      <c r="K19" s="17">
        <f t="shared" si="19"/>
        <v>0</v>
      </c>
    </row>
    <row r="20" spans="1:11" ht="24" outlineLevel="1" x14ac:dyDescent="0.3">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0" t="str">
        <f>RUBRICA!A14</f>
        <v>10. Cumple completando el contenido del informe de presentación del proyecto de acuerdo con la plantilla entregada.</v>
      </c>
      <c r="C21" s="38" t="s">
        <v>7</v>
      </c>
      <c r="D21" s="17"/>
      <c r="E21" s="17" t="str">
        <f t="shared" si="9"/>
        <v/>
      </c>
      <c r="F21" s="17" t="s">
        <v>95</v>
      </c>
      <c r="G21" s="17">
        <f t="shared" si="10"/>
        <v>3</v>
      </c>
      <c r="H21" s="17" t="str">
        <f t="shared" si="16"/>
        <v/>
      </c>
      <c r="I21" s="17" t="str">
        <f t="shared" si="11"/>
        <v/>
      </c>
      <c r="J21" s="17" t="str">
        <f t="shared" si="18"/>
        <v/>
      </c>
      <c r="K21" s="17" t="str">
        <f t="shared" si="19"/>
        <v/>
      </c>
    </row>
    <row r="22" spans="1:11" ht="36" outlineLevel="1" x14ac:dyDescent="0.3">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5"/>
      <c r="B23" s="39" t="s">
        <v>6</v>
      </c>
      <c r="C23" s="43">
        <f>E23+G23+I23+K23</f>
        <v>61</v>
      </c>
      <c r="D23" s="20"/>
      <c r="E23" s="20">
        <f>SUM(E13:E22)</f>
        <v>55</v>
      </c>
      <c r="F23" s="20"/>
      <c r="G23" s="20">
        <f>SUM(G13:G22)</f>
        <v>6</v>
      </c>
      <c r="H23" s="20"/>
      <c r="I23" s="20">
        <f>SUM(I13:I22)</f>
        <v>0</v>
      </c>
      <c r="J23" s="20"/>
      <c r="K23" s="20">
        <f>SUM(K13:K22)</f>
        <v>0</v>
      </c>
    </row>
    <row r="24" spans="1:11" ht="15.75" customHeight="1" outlineLevel="1" x14ac:dyDescent="0.35">
      <c r="A24" s="54"/>
      <c r="B24" s="42" t="s">
        <v>16</v>
      </c>
      <c r="C24" s="21">
        <f>VLOOKUP(C23,ESCALA_IEP!A2:B142,2,FALSE)</f>
        <v>6</v>
      </c>
    </row>
    <row r="25" spans="1:11" ht="15.75" customHeight="1" x14ac:dyDescent="0.3"/>
    <row r="26" spans="1:11" ht="15.75" customHeight="1" x14ac:dyDescent="0.3"/>
    <row r="27" spans="1:11" ht="15.75" customHeight="1" x14ac:dyDescent="0.3">
      <c r="A27" s="64" t="s">
        <v>18</v>
      </c>
      <c r="B27" s="53" t="s">
        <v>19</v>
      </c>
      <c r="C27" s="56" t="str">
        <f>$B$4</f>
        <v>IGNACIA SCARLETT RAMIREZ CALDERON</v>
      </c>
      <c r="D27" s="57"/>
      <c r="E27" s="57"/>
      <c r="F27" s="57"/>
      <c r="G27" s="57"/>
      <c r="H27" s="57"/>
      <c r="I27" s="57"/>
      <c r="J27" s="57"/>
      <c r="K27" s="58"/>
    </row>
    <row r="28" spans="1:11" ht="15.75" customHeight="1" x14ac:dyDescent="0.3">
      <c r="A28" s="65"/>
      <c r="B28" s="54"/>
      <c r="C28" s="59"/>
      <c r="D28" s="60"/>
      <c r="E28" s="60"/>
      <c r="F28" s="60"/>
      <c r="G28" s="60"/>
      <c r="H28" s="60"/>
      <c r="I28" s="60"/>
      <c r="J28" s="60"/>
      <c r="K28" s="61"/>
    </row>
    <row r="29" spans="1:11" ht="15.75" customHeight="1" x14ac:dyDescent="0.3">
      <c r="A29" s="65"/>
      <c r="B29" s="15" t="s">
        <v>20</v>
      </c>
      <c r="C29" s="55" t="s">
        <v>13</v>
      </c>
      <c r="D29" s="62" t="s">
        <v>14</v>
      </c>
      <c r="E29" s="66"/>
      <c r="F29" s="66"/>
      <c r="G29" s="66"/>
      <c r="H29" s="66"/>
      <c r="I29" s="66"/>
      <c r="J29" s="66"/>
      <c r="K29" s="63"/>
    </row>
    <row r="30" spans="1:11" ht="15.75" customHeight="1" x14ac:dyDescent="0.3">
      <c r="A30" s="65"/>
      <c r="B30" s="16" t="s">
        <v>15</v>
      </c>
      <c r="C30" s="54"/>
      <c r="D30" s="62" t="s">
        <v>7</v>
      </c>
      <c r="E30" s="63"/>
      <c r="F30" s="62" t="s">
        <v>8</v>
      </c>
      <c r="G30" s="63"/>
      <c r="H30" s="62" t="s">
        <v>9</v>
      </c>
      <c r="I30" s="63"/>
      <c r="J30" s="62" t="s">
        <v>10</v>
      </c>
      <c r="K30" s="63"/>
    </row>
    <row r="31" spans="1:11" ht="24.6" customHeight="1" x14ac:dyDescent="0.3">
      <c r="A31" s="65"/>
      <c r="B31" s="52"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3" t="s">
        <v>19</v>
      </c>
      <c r="C39" s="56" t="str">
        <f>B5</f>
        <v>DAVID ISAAC GODOY IBACACHE</v>
      </c>
      <c r="D39" s="57"/>
      <c r="E39" s="57"/>
      <c r="F39" s="57"/>
      <c r="G39" s="57"/>
      <c r="H39" s="57"/>
      <c r="I39" s="57"/>
      <c r="J39" s="57"/>
      <c r="K39" s="58"/>
    </row>
    <row r="40" spans="1:11" ht="15.75" customHeight="1" x14ac:dyDescent="0.3">
      <c r="A40" s="65"/>
      <c r="B40" s="54"/>
      <c r="C40" s="59"/>
      <c r="D40" s="60"/>
      <c r="E40" s="60"/>
      <c r="F40" s="60"/>
      <c r="G40" s="60"/>
      <c r="H40" s="60"/>
      <c r="I40" s="60"/>
      <c r="J40" s="60"/>
      <c r="K40" s="61"/>
    </row>
    <row r="41" spans="1:11" ht="15.75" customHeight="1" x14ac:dyDescent="0.3">
      <c r="A41" s="65"/>
      <c r="B41" s="15" t="s">
        <v>20</v>
      </c>
      <c r="C41" s="55" t="s">
        <v>13</v>
      </c>
      <c r="D41" s="62" t="s">
        <v>14</v>
      </c>
      <c r="E41" s="66"/>
      <c r="F41" s="66"/>
      <c r="G41" s="66"/>
      <c r="H41" s="66"/>
      <c r="I41" s="66"/>
      <c r="J41" s="66"/>
      <c r="K41" s="63"/>
    </row>
    <row r="42" spans="1:11" ht="15.75" customHeight="1" x14ac:dyDescent="0.3">
      <c r="A42" s="65"/>
      <c r="B42" s="16" t="s">
        <v>15</v>
      </c>
      <c r="C42" s="54"/>
      <c r="D42" s="62" t="s">
        <v>7</v>
      </c>
      <c r="E42" s="63"/>
      <c r="F42" s="62" t="s">
        <v>8</v>
      </c>
      <c r="G42" s="63"/>
      <c r="H42" s="62" t="s">
        <v>9</v>
      </c>
      <c r="I42" s="63"/>
      <c r="J42" s="62" t="s">
        <v>10</v>
      </c>
      <c r="K42" s="63"/>
    </row>
    <row r="43" spans="1:11" ht="25.8" customHeight="1" x14ac:dyDescent="0.3">
      <c r="A43" s="65"/>
      <c r="B43" s="52"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4" t="s">
        <v>18</v>
      </c>
      <c r="B50" s="53" t="s">
        <v>19</v>
      </c>
      <c r="C50" s="56" t="str">
        <f>B6</f>
        <v>CAMILO BENJAMIN HUAQUIMPAN SILVA</v>
      </c>
      <c r="D50" s="57"/>
      <c r="E50" s="57"/>
      <c r="F50" s="57"/>
      <c r="G50" s="57"/>
      <c r="H50" s="57"/>
      <c r="I50" s="57"/>
      <c r="J50" s="57"/>
      <c r="K50" s="58"/>
    </row>
    <row r="51" spans="1:11" ht="15.75" customHeight="1" x14ac:dyDescent="0.3">
      <c r="A51" s="65"/>
      <c r="B51" s="54"/>
      <c r="C51" s="59"/>
      <c r="D51" s="60"/>
      <c r="E51" s="60"/>
      <c r="F51" s="60"/>
      <c r="G51" s="60"/>
      <c r="H51" s="60"/>
      <c r="I51" s="60"/>
      <c r="J51" s="60"/>
      <c r="K51" s="61"/>
    </row>
    <row r="52" spans="1:11" ht="15.75" customHeight="1" x14ac:dyDescent="0.3">
      <c r="A52" s="65"/>
      <c r="B52" s="15" t="s">
        <v>20</v>
      </c>
      <c r="C52" s="55" t="s">
        <v>13</v>
      </c>
      <c r="D52" s="62" t="s">
        <v>14</v>
      </c>
      <c r="E52" s="66"/>
      <c r="F52" s="66"/>
      <c r="G52" s="66"/>
      <c r="H52" s="66"/>
      <c r="I52" s="66"/>
      <c r="J52" s="66"/>
      <c r="K52" s="63"/>
    </row>
    <row r="53" spans="1:11" ht="15.75" customHeight="1" x14ac:dyDescent="0.3">
      <c r="A53" s="65"/>
      <c r="B53" s="16" t="s">
        <v>15</v>
      </c>
      <c r="C53" s="54"/>
      <c r="D53" s="62" t="s">
        <v>7</v>
      </c>
      <c r="E53" s="63"/>
      <c r="F53" s="62" t="s">
        <v>8</v>
      </c>
      <c r="G53" s="63"/>
      <c r="H53" s="62" t="s">
        <v>9</v>
      </c>
      <c r="I53" s="63"/>
      <c r="J53" s="62" t="s">
        <v>10</v>
      </c>
      <c r="K53" s="63"/>
    </row>
    <row r="54" spans="1:11" ht="25.8" customHeight="1" x14ac:dyDescent="0.3">
      <c r="A54" s="65"/>
      <c r="B54" s="52"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c r="A61" s="64" t="s">
        <v>18</v>
      </c>
      <c r="B61" s="53" t="s">
        <v>19</v>
      </c>
      <c r="C61" s="56" t="str">
        <f>B7</f>
        <v>MICHAEL APAZA RODRIGUEZ</v>
      </c>
      <c r="D61" s="57"/>
      <c r="E61" s="57"/>
      <c r="F61" s="57"/>
      <c r="G61" s="57"/>
      <c r="H61" s="57"/>
      <c r="I61" s="57"/>
      <c r="J61" s="57"/>
      <c r="K61" s="58"/>
    </row>
    <row r="62" spans="1:11" ht="15.75" customHeight="1" x14ac:dyDescent="0.3">
      <c r="A62" s="65"/>
      <c r="B62" s="54"/>
      <c r="C62" s="59"/>
      <c r="D62" s="60"/>
      <c r="E62" s="60"/>
      <c r="F62" s="60"/>
      <c r="G62" s="60"/>
      <c r="H62" s="60"/>
      <c r="I62" s="60"/>
      <c r="J62" s="60"/>
      <c r="K62" s="61"/>
    </row>
    <row r="63" spans="1:11" ht="15.75" customHeight="1" x14ac:dyDescent="0.3">
      <c r="A63" s="65"/>
      <c r="B63" s="15" t="s">
        <v>20</v>
      </c>
      <c r="C63" s="55" t="s">
        <v>13</v>
      </c>
      <c r="D63" s="62" t="s">
        <v>14</v>
      </c>
      <c r="E63" s="66"/>
      <c r="F63" s="66"/>
      <c r="G63" s="66"/>
      <c r="H63" s="66"/>
      <c r="I63" s="66"/>
      <c r="J63" s="66"/>
      <c r="K63" s="63"/>
    </row>
    <row r="64" spans="1:11" ht="15.75" customHeight="1" x14ac:dyDescent="0.3">
      <c r="A64" s="65"/>
      <c r="B64" s="16" t="s">
        <v>15</v>
      </c>
      <c r="C64" s="54"/>
      <c r="D64" s="62" t="s">
        <v>7</v>
      </c>
      <c r="E64" s="63"/>
      <c r="F64" s="62" t="s">
        <v>8</v>
      </c>
      <c r="G64" s="63"/>
      <c r="H64" s="62" t="s">
        <v>9</v>
      </c>
      <c r="I64" s="63"/>
      <c r="J64" s="62" t="s">
        <v>10</v>
      </c>
      <c r="K64" s="63"/>
    </row>
    <row r="65" spans="1:11" ht="25.8" customHeight="1" x14ac:dyDescent="0.3">
      <c r="A65" s="65"/>
      <c r="B65" s="52" t="str">
        <f>RUBRICA!A18</f>
        <v>Total</v>
      </c>
      <c r="C65" s="38" t="s">
        <v>7</v>
      </c>
      <c r="D65" s="17" t="str">
        <f t="shared" ref="D65:D66" si="50">IF($C65=CL,"X","")</f>
        <v>X</v>
      </c>
      <c r="E65" s="17">
        <f>IF(D65="X",100*0.1,"")</f>
        <v>10</v>
      </c>
      <c r="F65" s="17" t="str">
        <f t="shared" ref="F65:F66" si="51">IF($C65=L,"X","")</f>
        <v/>
      </c>
      <c r="G65" s="17" t="str">
        <f>IF(F65="X",60*0.1,"")</f>
        <v/>
      </c>
      <c r="H65" s="17" t="str">
        <f t="shared" ref="H65:H66" si="52">IF($C65=ML,"X","")</f>
        <v/>
      </c>
      <c r="I65" s="17" t="str">
        <f>IF(H65="X",30*0.1,"")</f>
        <v/>
      </c>
      <c r="J65" s="17" t="str">
        <f t="shared" ref="J65:J66" si="53">IF($C65=NL,"X","")</f>
        <v/>
      </c>
      <c r="K65" s="17" t="str">
        <f t="shared" ref="K65:K66" si="54">IF($J65="X",0,"")</f>
        <v/>
      </c>
    </row>
    <row r="66" spans="1:11" ht="24" x14ac:dyDescent="0.3">
      <c r="A66" s="65"/>
      <c r="B66" s="40">
        <f>RUBRICA!A26</f>
        <v>0</v>
      </c>
      <c r="C66" s="38" t="s">
        <v>7</v>
      </c>
      <c r="D66" s="17" t="str">
        <f t="shared" si="50"/>
        <v>X</v>
      </c>
      <c r="E66" s="17">
        <f>IF(D66="X",100*0.1,"")</f>
        <v>10</v>
      </c>
      <c r="F66" s="17" t="str">
        <f t="shared" si="51"/>
        <v/>
      </c>
      <c r="G66" s="17" t="str">
        <f>IF(F66="X",60*0.1,"")</f>
        <v/>
      </c>
      <c r="H66" s="17" t="str">
        <f t="shared" si="52"/>
        <v/>
      </c>
      <c r="I66" s="17" t="str">
        <f>IF(H66="X",30*0.1,"")</f>
        <v/>
      </c>
      <c r="J66" s="17" t="str">
        <f t="shared" si="53"/>
        <v/>
      </c>
      <c r="K66" s="17" t="str">
        <f t="shared" si="54"/>
        <v/>
      </c>
    </row>
    <row r="67" spans="1:11" ht="15.75" customHeight="1" x14ac:dyDescent="0.3">
      <c r="A67" s="65"/>
      <c r="B67" s="40">
        <f>RUBRICA!A28</f>
        <v>0</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5">
      <c r="A68" s="65"/>
      <c r="B68" s="22" t="s">
        <v>17</v>
      </c>
      <c r="C68" s="19">
        <f>E68+G68+I68+K68</f>
        <v>30</v>
      </c>
      <c r="D68" s="20">
        <f>COUNTIF(D66:D67,"X")</f>
        <v>2</v>
      </c>
      <c r="E68" s="20">
        <f>SUM(E65:E67)</f>
        <v>30</v>
      </c>
      <c r="F68" s="20">
        <f t="shared" ref="F68:K68" si="55">SUM(F65:F67)</f>
        <v>0</v>
      </c>
      <c r="G68" s="20">
        <f t="shared" si="55"/>
        <v>0</v>
      </c>
      <c r="H68" s="20">
        <f t="shared" si="55"/>
        <v>0</v>
      </c>
      <c r="I68" s="20">
        <f t="shared" si="55"/>
        <v>0</v>
      </c>
      <c r="J68" s="20">
        <f t="shared" si="55"/>
        <v>0</v>
      </c>
      <c r="K68" s="20">
        <f t="shared" si="55"/>
        <v>0</v>
      </c>
    </row>
    <row r="69" spans="1:11" ht="15.75" customHeight="1" x14ac:dyDescent="0.35">
      <c r="A69" s="54"/>
      <c r="B69" s="18" t="s">
        <v>16</v>
      </c>
      <c r="C69" s="21">
        <f>VLOOKUP(C68,ESCALA_TRAB_EQUIP!A13:B73,2,FALSE)</f>
        <v>7</v>
      </c>
    </row>
    <row r="70" spans="1:11" ht="15.75" customHeight="1" x14ac:dyDescent="0.3"/>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44">
    <mergeCell ref="A61:A69"/>
    <mergeCell ref="B61:B62"/>
    <mergeCell ref="C61:K62"/>
    <mergeCell ref="C63:C64"/>
    <mergeCell ref="D63:K63"/>
    <mergeCell ref="D64:E64"/>
    <mergeCell ref="F64:G64"/>
    <mergeCell ref="H64:I64"/>
    <mergeCell ref="J64:K6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9" zoomScale="80" zoomScaleNormal="80" workbookViewId="0">
      <selection activeCell="C14" sqref="C14"/>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2024-10-23T16:36:17Z</dcterms:modified>
</cp:coreProperties>
</file>