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Biochemistry\Hydroxyproline Assay\RecipeSheets\"/>
    </mc:Choice>
  </mc:AlternateContent>
  <xr:revisionPtr revIDLastSave="0" documentId="13_ncr:1_{5EBE277B-9DDF-4569-B072-362DC3FE3421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Nephrology" sheetId="1" r:id="rId1"/>
    <sheet name="Brown, et al." sheetId="2" r:id="rId2"/>
  </sheets>
  <definedNames>
    <definedName name="_xlnm.Print_Area" localSheetId="1">'Brown, et al.'!$A$10:$K$17</definedName>
    <definedName name="_xlnm.Print_Area" localSheetId="0">Nephrology!$A$1:$J$13</definedName>
  </definedNames>
  <calcPr calcId="191028"/>
</workbook>
</file>

<file path=xl/calcChain.xml><?xml version="1.0" encoding="utf-8"?>
<calcChain xmlns="http://schemas.openxmlformats.org/spreadsheetml/2006/main">
  <c r="H14" i="2" l="1"/>
  <c r="H15" i="2"/>
  <c r="H16" i="2"/>
  <c r="H17" i="2"/>
  <c r="I14" i="2"/>
  <c r="I15" i="2"/>
  <c r="I16" i="2"/>
  <c r="I17" i="2"/>
  <c r="P19" i="2"/>
  <c r="P18" i="2"/>
  <c r="N19" i="2"/>
  <c r="O15" i="2"/>
  <c r="N15" i="2"/>
  <c r="N8" i="2"/>
  <c r="N18" i="2"/>
  <c r="P17" i="2"/>
  <c r="N21" i="2" l="1"/>
  <c r="N20" i="2"/>
  <c r="I6" i="2"/>
  <c r="J6" i="2"/>
  <c r="I7" i="2"/>
  <c r="J7" i="2"/>
  <c r="J5" i="2"/>
  <c r="I5" i="2"/>
  <c r="M10" i="2"/>
  <c r="M11" i="2" s="1"/>
  <c r="O8" i="2"/>
  <c r="M4" i="2"/>
  <c r="O7" i="2" s="1"/>
  <c r="P8" i="2" s="1"/>
  <c r="O13" i="2" l="1"/>
  <c r="O14" i="2"/>
  <c r="P15" i="2" s="1"/>
  <c r="O12" i="2"/>
  <c r="O5" i="2"/>
  <c r="O6" i="2"/>
</calcChain>
</file>

<file path=xl/sharedStrings.xml><?xml version="1.0" encoding="utf-8"?>
<sst xmlns="http://schemas.openxmlformats.org/spreadsheetml/2006/main" count="89" uniqueCount="44">
  <si>
    <t>Made by</t>
  </si>
  <si>
    <t>Date</t>
  </si>
  <si>
    <t>Compound</t>
  </si>
  <si>
    <t>Company</t>
  </si>
  <si>
    <t>Lot #</t>
  </si>
  <si>
    <t>MW</t>
  </si>
  <si>
    <t>% purity</t>
  </si>
  <si>
    <t>Final Conc</t>
  </si>
  <si>
    <t>Amount added (g)</t>
  </si>
  <si>
    <t>Corrected
MW</t>
  </si>
  <si>
    <t>Elrich's Reagent</t>
  </si>
  <si>
    <t>DMAB</t>
  </si>
  <si>
    <t>60% Perchloric
Acid</t>
  </si>
  <si>
    <t>Analytical Working Solution</t>
  </si>
  <si>
    <t>Isopropanol</t>
  </si>
  <si>
    <t>18.75%
(3 parts)</t>
  </si>
  <si>
    <t>81.25%
(13 parts)</t>
  </si>
  <si>
    <t>66.667%
(w/v)</t>
  </si>
  <si>
    <t>3mL</t>
  </si>
  <si>
    <t>13mL</t>
  </si>
  <si>
    <t>Amount for
16mL</t>
  </si>
  <si>
    <t>Amount for
8mL</t>
  </si>
  <si>
    <t>1.5mL</t>
  </si>
  <si>
    <t>6.5mL</t>
  </si>
  <si>
    <t>Amount for
4mL</t>
  </si>
  <si>
    <t>Amount for
2mL</t>
  </si>
  <si>
    <t>2.667g</t>
  </si>
  <si>
    <t>1.333g</t>
  </si>
  <si>
    <t>isopropanol</t>
  </si>
  <si>
    <t>50% perchloric acid</t>
  </si>
  <si>
    <t>Working Elrich's Reagent</t>
  </si>
  <si>
    <t>Amount for
50mL</t>
  </si>
  <si>
    <t>Amount for
25mL</t>
  </si>
  <si>
    <t>Amount for
10mL</t>
  </si>
  <si>
    <r>
      <t>diH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</si>
  <si>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50% perchloric
acid</t>
  </si>
  <si>
    <t>add water to make up ΔV</t>
  </si>
  <si>
    <t>isopronal 68mL to 10mL</t>
  </si>
  <si>
    <t>DMAB 68mL to 10mL</t>
  </si>
  <si>
    <t>70% Perchloric
Acid</t>
  </si>
  <si>
    <t>70% perchloric acid</t>
  </si>
  <si>
    <t>70% perchloric
acid</t>
  </si>
  <si>
    <t>amount for
10mL</t>
  </si>
  <si>
    <t>amount for 10mL 50%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</si>
</sst>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0"/>
    <numFmt numFmtId="166" formatCode="0.00000"/>
  </numFmts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vertAlign val="subscript"/>
      <sz val="1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4" xfId="0" applyFont="1" applyBorder="1"/>
    <xf numFmtId="164" fontId="1" fillId="0" borderId="5" xfId="0" applyNumberFormat="1" applyFont="1" applyBorder="1" applyAlignment="1">
      <alignment horizontal="right"/>
    </xf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 wrapText="1"/>
    </xf>
    <xf numFmtId="165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 wrapText="1"/>
    </xf>
    <xf numFmtId="165" fontId="1" fillId="0" borderId="2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4" fillId="0" borderId="27" xfId="0" applyFont="1" applyBorder="1"/>
    <xf numFmtId="166" fontId="0" fillId="0" borderId="0" xfId="0" applyNumberFormat="1" applyBorder="1"/>
    <xf numFmtId="0" fontId="0" fillId="0" borderId="28" xfId="0" applyBorder="1"/>
    <xf numFmtId="0" fontId="4" fillId="0" borderId="27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0" fillId="0" borderId="15" xfId="0" applyBorder="1"/>
    <xf numFmtId="166" fontId="0" fillId="0" borderId="15" xfId="0" applyNumberFormat="1" applyBorder="1"/>
    <xf numFmtId="166" fontId="0" fillId="0" borderId="29" xfId="0" applyNumberFormat="1" applyBorder="1"/>
    <xf numFmtId="166" fontId="0" fillId="0" borderId="25" xfId="0" applyNumberFormat="1" applyBorder="1"/>
    <xf numFmtId="0" fontId="0" fillId="0" borderId="27" xfId="0" applyBorder="1"/>
    <xf numFmtId="0" fontId="4" fillId="0" borderId="14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wrapText="1"/>
    </xf>
    <xf numFmtId="0" fontId="4" fillId="0" borderId="0" xfId="0" applyFont="1" applyBorder="1"/>
    <xf numFmtId="0" fontId="6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29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5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9525</xdr:rowOff>
    </xdr:from>
    <xdr:to>
      <xdr:col>5</xdr:col>
      <xdr:colOff>581025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5B66BE-854A-402B-A711-F296CB352ED0}"/>
            </a:ext>
          </a:extLst>
        </xdr:cNvPr>
        <xdr:cNvSpPr txBox="1"/>
      </xdr:nvSpPr>
      <xdr:spPr>
        <a:xfrm>
          <a:off x="2257425" y="209550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161925</xdr:rowOff>
    </xdr:from>
    <xdr:to>
      <xdr:col>5</xdr:col>
      <xdr:colOff>647700</xdr:colOff>
      <xdr:row>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336CDA-3127-4ADF-A43F-64E40407CC45}"/>
            </a:ext>
          </a:extLst>
        </xdr:cNvPr>
        <xdr:cNvSpPr txBox="1"/>
      </xdr:nvSpPr>
      <xdr:spPr>
        <a:xfrm>
          <a:off x="2324100" y="161925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  <xdr:twoCellAnchor>
    <xdr:from>
      <xdr:col>2</xdr:col>
      <xdr:colOff>266700</xdr:colOff>
      <xdr:row>9</xdr:row>
      <xdr:rowOff>152400</xdr:rowOff>
    </xdr:from>
    <xdr:to>
      <xdr:col>5</xdr:col>
      <xdr:colOff>657225</xdr:colOff>
      <xdr:row>11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E02A8A-E909-4E3F-96E6-C044F271CE88}"/>
            </a:ext>
          </a:extLst>
        </xdr:cNvPr>
        <xdr:cNvSpPr txBox="1"/>
      </xdr:nvSpPr>
      <xdr:spPr>
        <a:xfrm>
          <a:off x="2333625" y="2857500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4"/>
  <sheetViews>
    <sheetView workbookViewId="0">
      <selection activeCell="L4" sqref="L4:O8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2" ht="15.75" customHeight="1" thickBot="1" x14ac:dyDescent="0.25">
      <c r="A1" s="69" t="s">
        <v>10</v>
      </c>
      <c r="B1" s="70"/>
    </row>
    <row r="2" spans="1:12" ht="15.75" customHeight="1" x14ac:dyDescent="0.2">
      <c r="A2" s="3" t="s">
        <v>0</v>
      </c>
      <c r="B2" s="4"/>
    </row>
    <row r="3" spans="1:12" ht="15.75" customHeight="1" thickBot="1" x14ac:dyDescent="0.25">
      <c r="A3" s="1" t="s">
        <v>1</v>
      </c>
      <c r="B3" s="2"/>
    </row>
    <row r="4" spans="1:12" ht="30" customHeight="1" x14ac:dyDescent="0.2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4" t="s">
        <v>9</v>
      </c>
      <c r="G4" s="13" t="s">
        <v>7</v>
      </c>
      <c r="H4" s="16" t="s">
        <v>24</v>
      </c>
      <c r="I4" s="16" t="s">
        <v>25</v>
      </c>
      <c r="J4" s="15" t="s">
        <v>8</v>
      </c>
    </row>
    <row r="5" spans="1:12" ht="30" customHeight="1" x14ac:dyDescent="0.2">
      <c r="A5" s="5" t="s">
        <v>11</v>
      </c>
      <c r="B5" s="6"/>
      <c r="C5" s="6"/>
      <c r="D5" s="6"/>
      <c r="E5" s="6"/>
      <c r="F5" s="11"/>
      <c r="G5" s="20" t="s">
        <v>17</v>
      </c>
      <c r="H5" s="10" t="s">
        <v>26</v>
      </c>
      <c r="I5" s="10" t="s">
        <v>27</v>
      </c>
      <c r="J5" s="7"/>
      <c r="L5" s="32"/>
    </row>
    <row r="6" spans="1:12" ht="30" customHeight="1" thickBot="1" x14ac:dyDescent="0.25">
      <c r="A6" s="21" t="s">
        <v>12</v>
      </c>
      <c r="B6" s="8"/>
      <c r="C6" s="8"/>
      <c r="D6" s="8"/>
      <c r="E6" s="8"/>
      <c r="F6" s="22"/>
      <c r="G6" s="8"/>
      <c r="H6" s="23"/>
      <c r="I6" s="23"/>
      <c r="J6" s="9"/>
      <c r="L6" s="32"/>
    </row>
    <row r="7" spans="1:12" ht="30" customHeight="1" thickBot="1" x14ac:dyDescent="0.25">
      <c r="A7" s="25"/>
      <c r="B7" s="17"/>
      <c r="C7" s="18"/>
      <c r="D7" s="18"/>
      <c r="E7" s="18"/>
      <c r="F7" s="18"/>
      <c r="G7" s="18"/>
      <c r="H7" s="18"/>
      <c r="I7" s="18"/>
      <c r="J7" s="18"/>
      <c r="L7" s="33"/>
    </row>
    <row r="8" spans="1:12" ht="30" customHeight="1" thickBot="1" x14ac:dyDescent="0.25">
      <c r="A8" s="69" t="s">
        <v>13</v>
      </c>
      <c r="B8" s="70"/>
      <c r="L8" s="33"/>
    </row>
    <row r="9" spans="1:12" ht="15.75" customHeight="1" x14ac:dyDescent="0.2">
      <c r="A9" s="3" t="s">
        <v>0</v>
      </c>
      <c r="B9" s="4"/>
    </row>
    <row r="10" spans="1:12" ht="15.75" customHeight="1" thickBot="1" x14ac:dyDescent="0.25">
      <c r="A10" s="1" t="s">
        <v>1</v>
      </c>
      <c r="B10" s="2"/>
    </row>
    <row r="11" spans="1:12" ht="15.75" customHeight="1" x14ac:dyDescent="0.2">
      <c r="A11" s="12" t="s">
        <v>2</v>
      </c>
      <c r="B11" s="13" t="s">
        <v>3</v>
      </c>
      <c r="C11" s="13" t="s">
        <v>4</v>
      </c>
      <c r="D11" s="13" t="s">
        <v>5</v>
      </c>
      <c r="E11" s="13" t="s">
        <v>6</v>
      </c>
      <c r="F11" s="14" t="s">
        <v>9</v>
      </c>
      <c r="G11" s="13" t="s">
        <v>7</v>
      </c>
      <c r="H11" s="16" t="s">
        <v>20</v>
      </c>
      <c r="I11" s="16" t="s">
        <v>21</v>
      </c>
      <c r="J11" s="15" t="s">
        <v>8</v>
      </c>
    </row>
    <row r="12" spans="1:12" ht="30" customHeight="1" x14ac:dyDescent="0.2">
      <c r="A12" s="5" t="s">
        <v>10</v>
      </c>
      <c r="B12" s="6"/>
      <c r="C12" s="6"/>
      <c r="D12" s="6"/>
      <c r="E12" s="6"/>
      <c r="F12" s="11"/>
      <c r="G12" s="19" t="s">
        <v>15</v>
      </c>
      <c r="H12" s="10" t="s">
        <v>18</v>
      </c>
      <c r="I12" s="10" t="s">
        <v>22</v>
      </c>
      <c r="J12" s="7"/>
    </row>
    <row r="13" spans="1:12" ht="30" customHeight="1" thickBot="1" x14ac:dyDescent="0.25">
      <c r="A13" s="21" t="s">
        <v>14</v>
      </c>
      <c r="B13" s="8"/>
      <c r="C13" s="8"/>
      <c r="D13" s="8"/>
      <c r="E13" s="8"/>
      <c r="F13" s="22"/>
      <c r="G13" s="24" t="s">
        <v>16</v>
      </c>
      <c r="H13" s="23" t="s">
        <v>19</v>
      </c>
      <c r="I13" s="23" t="s">
        <v>23</v>
      </c>
      <c r="J13" s="9"/>
    </row>
    <row r="14" spans="1:12" ht="30" customHeight="1" x14ac:dyDescent="0.2"/>
  </sheetData>
  <mergeCells count="2">
    <mergeCell ref="A1:B1"/>
    <mergeCell ref="A8:B8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72D9-D82C-4122-9DDB-8298C9865356}">
  <sheetPr>
    <outlinePr summaryBelow="0" summaryRight="0"/>
    <pageSetUpPr fitToPage="1"/>
  </sheetPr>
  <dimension ref="A1:Q26"/>
  <sheetViews>
    <sheetView tabSelected="1" workbookViewId="0">
      <selection activeCell="A10" sqref="A10:K17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10" width="10.85546875" customWidth="1"/>
    <col min="11" max="11" width="17.28515625" customWidth="1"/>
    <col min="14" max="14" width="10.85546875" customWidth="1"/>
    <col min="15" max="15" width="10.28515625" customWidth="1"/>
  </cols>
  <sheetData>
    <row r="1" spans="1:16" ht="15.75" customHeight="1" thickBot="1" x14ac:dyDescent="0.25">
      <c r="A1" s="69" t="s">
        <v>30</v>
      </c>
      <c r="B1" s="70"/>
    </row>
    <row r="2" spans="1:16" ht="15.75" customHeight="1" x14ac:dyDescent="0.2">
      <c r="A2" s="3" t="s">
        <v>0</v>
      </c>
      <c r="B2" s="4"/>
    </row>
    <row r="3" spans="1:16" ht="15.75" customHeight="1" thickBot="1" x14ac:dyDescent="0.25">
      <c r="A3" s="1" t="s">
        <v>1</v>
      </c>
      <c r="B3" s="2"/>
    </row>
    <row r="4" spans="1:16" ht="30" customHeight="1" thickBot="1" x14ac:dyDescent="0.25">
      <c r="A4" s="40" t="s">
        <v>2</v>
      </c>
      <c r="B4" s="41" t="s">
        <v>3</v>
      </c>
      <c r="C4" s="41" t="s">
        <v>4</v>
      </c>
      <c r="D4" s="41" t="s">
        <v>5</v>
      </c>
      <c r="E4" s="41" t="s">
        <v>6</v>
      </c>
      <c r="F4" s="42" t="s">
        <v>9</v>
      </c>
      <c r="G4" s="41" t="s">
        <v>7</v>
      </c>
      <c r="H4" s="43" t="s">
        <v>31</v>
      </c>
      <c r="I4" s="43" t="s">
        <v>32</v>
      </c>
      <c r="J4" s="43" t="s">
        <v>33</v>
      </c>
      <c r="K4" s="44" t="s">
        <v>8</v>
      </c>
      <c r="M4" s="49">
        <f>50/68</f>
        <v>0.73529411764705888</v>
      </c>
      <c r="N4" s="50"/>
      <c r="O4" s="50"/>
      <c r="P4" s="51"/>
    </row>
    <row r="5" spans="1:16" ht="30" customHeight="1" x14ac:dyDescent="0.2">
      <c r="A5" s="34" t="s">
        <v>11</v>
      </c>
      <c r="B5" s="35"/>
      <c r="C5" s="35"/>
      <c r="D5" s="35"/>
      <c r="E5" s="35"/>
      <c r="F5" s="36"/>
      <c r="G5" s="37"/>
      <c r="H5" s="38">
        <v>4.5918000000000001</v>
      </c>
      <c r="I5" s="38">
        <f>H5/2</f>
        <v>2.2959000000000001</v>
      </c>
      <c r="J5" s="38">
        <f>H5/5</f>
        <v>0.91836000000000007</v>
      </c>
      <c r="K5" s="39"/>
      <c r="M5" s="52" t="s">
        <v>11</v>
      </c>
      <c r="N5" s="45">
        <v>6</v>
      </c>
      <c r="O5" s="53">
        <f>N5*$M$4</f>
        <v>4.4117647058823533</v>
      </c>
      <c r="P5" s="54"/>
    </row>
    <row r="6" spans="1:16" ht="30" customHeight="1" x14ac:dyDescent="0.2">
      <c r="A6" s="26" t="s">
        <v>14</v>
      </c>
      <c r="B6" s="27"/>
      <c r="C6" s="27"/>
      <c r="D6" s="27"/>
      <c r="E6" s="27"/>
      <c r="F6" s="28"/>
      <c r="G6" s="29"/>
      <c r="H6" s="30">
        <v>39.795900000000003</v>
      </c>
      <c r="I6" s="38">
        <f t="shared" ref="I6:I7" si="0">H6/2</f>
        <v>19.897950000000002</v>
      </c>
      <c r="J6" s="38">
        <f t="shared" ref="J6:J7" si="1">H6/5</f>
        <v>7.9591800000000008</v>
      </c>
      <c r="K6" s="31"/>
      <c r="M6" s="52" t="s">
        <v>28</v>
      </c>
      <c r="N6" s="45">
        <v>52</v>
      </c>
      <c r="O6" s="53">
        <f t="shared" ref="O6:O8" si="2">N6*$M$4</f>
        <v>38.235294117647058</v>
      </c>
      <c r="P6" s="54"/>
    </row>
    <row r="7" spans="1:16" ht="30" customHeight="1" thickBot="1" x14ac:dyDescent="0.25">
      <c r="A7" s="21" t="s">
        <v>39</v>
      </c>
      <c r="B7" s="8"/>
      <c r="C7" s="8"/>
      <c r="D7" s="8"/>
      <c r="E7" s="8"/>
      <c r="F7" s="22"/>
      <c r="G7" s="8"/>
      <c r="H7" s="23">
        <v>10.2041</v>
      </c>
      <c r="I7" s="23">
        <f t="shared" si="0"/>
        <v>5.1020500000000002</v>
      </c>
      <c r="J7" s="23">
        <f t="shared" si="1"/>
        <v>2.0408200000000001</v>
      </c>
      <c r="K7" s="9"/>
      <c r="M7" s="55" t="s">
        <v>29</v>
      </c>
      <c r="N7" s="45">
        <v>16</v>
      </c>
      <c r="O7" s="53">
        <f t="shared" si="2"/>
        <v>11.764705882352942</v>
      </c>
      <c r="P7" s="54"/>
    </row>
    <row r="8" spans="1:16" ht="30" customHeight="1" thickBot="1" x14ac:dyDescent="0.25">
      <c r="A8" s="18"/>
      <c r="B8" s="18"/>
      <c r="C8" s="18"/>
      <c r="D8" s="18"/>
      <c r="E8" s="18"/>
      <c r="F8" s="18"/>
      <c r="G8" s="18"/>
      <c r="H8" s="63"/>
      <c r="I8" s="18"/>
      <c r="J8" s="18"/>
      <c r="K8" s="18"/>
      <c r="M8" s="56" t="s">
        <v>40</v>
      </c>
      <c r="N8" s="57">
        <f>(0.5*16)/0.7</f>
        <v>11.428571428571429</v>
      </c>
      <c r="O8" s="58">
        <f t="shared" si="2"/>
        <v>8.4033613445378155</v>
      </c>
      <c r="P8" s="59">
        <f>(0.5*O7)/0.6</f>
        <v>9.8039215686274517</v>
      </c>
    </row>
    <row r="9" spans="1:16" ht="15.75" customHeight="1" thickBot="1" x14ac:dyDescent="0.25">
      <c r="A9" s="45"/>
      <c r="B9" s="45"/>
      <c r="O9" s="47"/>
    </row>
    <row r="10" spans="1:16" ht="15.75" customHeight="1" thickBot="1" x14ac:dyDescent="0.25">
      <c r="A10" s="69" t="s">
        <v>30</v>
      </c>
      <c r="B10" s="70"/>
      <c r="M10" s="49">
        <f>(N6+N8)</f>
        <v>63.428571428571431</v>
      </c>
      <c r="N10" s="50"/>
      <c r="O10" s="60"/>
      <c r="P10" s="51"/>
    </row>
    <row r="11" spans="1:16" ht="15.75" customHeight="1" x14ac:dyDescent="0.2">
      <c r="A11" s="3" t="s">
        <v>0</v>
      </c>
      <c r="B11" s="4"/>
      <c r="M11" s="61">
        <f>50/M10</f>
        <v>0.78828828828828823</v>
      </c>
      <c r="N11" s="45"/>
      <c r="O11" s="53"/>
      <c r="P11" s="54"/>
    </row>
    <row r="12" spans="1:16" ht="15.75" customHeight="1" thickBot="1" x14ac:dyDescent="0.25">
      <c r="A12" s="1" t="s">
        <v>1</v>
      </c>
      <c r="B12" s="2"/>
      <c r="M12" s="52" t="s">
        <v>11</v>
      </c>
      <c r="N12" s="45">
        <v>6</v>
      </c>
      <c r="O12" s="53">
        <f>N12*$M$11</f>
        <v>4.7297297297297298</v>
      </c>
      <c r="P12" s="54"/>
    </row>
    <row r="13" spans="1:16" ht="30" customHeight="1" thickBot="1" x14ac:dyDescent="0.25">
      <c r="A13" s="40" t="s">
        <v>2</v>
      </c>
      <c r="B13" s="41" t="s">
        <v>3</v>
      </c>
      <c r="C13" s="41" t="s">
        <v>4</v>
      </c>
      <c r="D13" s="41" t="s">
        <v>5</v>
      </c>
      <c r="E13" s="41" t="s">
        <v>6</v>
      </c>
      <c r="F13" s="42" t="s">
        <v>9</v>
      </c>
      <c r="G13" s="41" t="s">
        <v>7</v>
      </c>
      <c r="H13" s="43" t="s">
        <v>31</v>
      </c>
      <c r="I13" s="43" t="s">
        <v>32</v>
      </c>
      <c r="J13" s="43" t="s">
        <v>33</v>
      </c>
      <c r="K13" s="44" t="s">
        <v>8</v>
      </c>
      <c r="M13" s="52" t="s">
        <v>28</v>
      </c>
      <c r="N13" s="45">
        <v>52</v>
      </c>
      <c r="O13" s="53">
        <f t="shared" ref="O13:O15" si="3">N13*$M$11</f>
        <v>40.990990990990987</v>
      </c>
      <c r="P13" s="54"/>
    </row>
    <row r="14" spans="1:16" ht="30" customHeight="1" x14ac:dyDescent="0.2">
      <c r="A14" s="34" t="s">
        <v>11</v>
      </c>
      <c r="B14" s="35"/>
      <c r="C14" s="35"/>
      <c r="D14" s="35"/>
      <c r="E14" s="35"/>
      <c r="F14" s="36"/>
      <c r="G14" s="37"/>
      <c r="H14" s="38">
        <f t="shared" ref="H14:H17" si="4">J14*5</f>
        <v>4.4117647058823533</v>
      </c>
      <c r="I14" s="38">
        <f t="shared" ref="I14:I17" si="5">J14*2.5</f>
        <v>2.2058823529411766</v>
      </c>
      <c r="J14" s="38">
        <v>0.88235294117647056</v>
      </c>
      <c r="K14" s="39"/>
      <c r="M14" s="55" t="s">
        <v>29</v>
      </c>
      <c r="N14" s="45">
        <v>16</v>
      </c>
      <c r="O14" s="53">
        <f t="shared" si="3"/>
        <v>12.612612612612612</v>
      </c>
      <c r="P14" s="54"/>
    </row>
    <row r="15" spans="1:16" ht="30" customHeight="1" thickBot="1" x14ac:dyDescent="0.25">
      <c r="A15" s="26" t="s">
        <v>14</v>
      </c>
      <c r="B15" s="27"/>
      <c r="C15" s="27"/>
      <c r="D15" s="27"/>
      <c r="E15" s="27"/>
      <c r="F15" s="28"/>
      <c r="G15" s="29"/>
      <c r="H15" s="30">
        <f t="shared" si="4"/>
        <v>38.235294117647058</v>
      </c>
      <c r="I15" s="38">
        <f t="shared" si="5"/>
        <v>19.117647058823529</v>
      </c>
      <c r="J15" s="38">
        <v>7.6470588235294121</v>
      </c>
      <c r="K15" s="31"/>
      <c r="M15" s="62" t="s">
        <v>40</v>
      </c>
      <c r="N15" s="57">
        <f>(0.5*16)/0.7</f>
        <v>11.428571428571429</v>
      </c>
      <c r="O15" s="58">
        <f>N15*$M$11</f>
        <v>9.0090090090090094</v>
      </c>
      <c r="P15" s="59">
        <f>(0.5*O14)/0.6</f>
        <v>10.51051051051051</v>
      </c>
    </row>
    <row r="16" spans="1:16" ht="30" customHeight="1" thickBot="1" x14ac:dyDescent="0.25">
      <c r="A16" s="48" t="s">
        <v>34</v>
      </c>
      <c r="B16" s="6"/>
      <c r="C16" s="6"/>
      <c r="D16" s="6"/>
      <c r="E16" s="6"/>
      <c r="F16" s="11"/>
      <c r="G16" s="6"/>
      <c r="H16" s="10">
        <f t="shared" si="4"/>
        <v>3.3613445378151252</v>
      </c>
      <c r="I16" s="10">
        <f t="shared" si="5"/>
        <v>1.6806722689075626</v>
      </c>
      <c r="J16" s="10">
        <v>0.67226890756302504</v>
      </c>
      <c r="K16" s="7"/>
    </row>
    <row r="17" spans="1:17" ht="30" customHeight="1" thickBot="1" x14ac:dyDescent="0.25">
      <c r="A17" s="21" t="s">
        <v>39</v>
      </c>
      <c r="B17" s="8"/>
      <c r="C17" s="8"/>
      <c r="D17" s="8"/>
      <c r="E17" s="8"/>
      <c r="F17" s="22"/>
      <c r="G17" s="8"/>
      <c r="H17" s="23">
        <f t="shared" si="4"/>
        <v>8.4033613445378172</v>
      </c>
      <c r="I17" s="23">
        <f t="shared" si="5"/>
        <v>4.2016806722689086</v>
      </c>
      <c r="J17" s="23">
        <v>1.6806722689075633</v>
      </c>
      <c r="K17" s="9"/>
      <c r="M17" s="64" t="s">
        <v>35</v>
      </c>
      <c r="N17" s="50">
        <v>16</v>
      </c>
      <c r="O17" s="71" t="s">
        <v>42</v>
      </c>
      <c r="P17" s="51">
        <f>(10*16)/68</f>
        <v>2.3529411764705883</v>
      </c>
    </row>
    <row r="18" spans="1:17" ht="36" x14ac:dyDescent="0.2">
      <c r="M18" s="55" t="s">
        <v>41</v>
      </c>
      <c r="N18" s="65">
        <f>(16*0.5)/0.7</f>
        <v>11.428571428571429</v>
      </c>
      <c r="O18" s="66" t="s">
        <v>43</v>
      </c>
      <c r="P18" s="54">
        <f>(P17*0.5)/0.7</f>
        <v>1.6806722689075633</v>
      </c>
      <c r="Q18" s="72"/>
    </row>
    <row r="19" spans="1:17" ht="38.25" x14ac:dyDescent="0.2">
      <c r="H19" s="46"/>
      <c r="M19" s="61"/>
      <c r="N19" s="45">
        <f>N17-N18</f>
        <v>4.5714285714285712</v>
      </c>
      <c r="O19" s="67" t="s">
        <v>36</v>
      </c>
      <c r="P19" s="54">
        <f>P17-P18</f>
        <v>0.67226890756302504</v>
      </c>
    </row>
    <row r="20" spans="1:17" ht="30" customHeight="1" x14ac:dyDescent="0.2">
      <c r="M20" s="55" t="s">
        <v>37</v>
      </c>
      <c r="N20" s="45">
        <f>(52*10)/68</f>
        <v>7.6470588235294121</v>
      </c>
      <c r="O20" s="45"/>
      <c r="P20" s="54"/>
    </row>
    <row r="21" spans="1:17" ht="30" customHeight="1" thickBot="1" x14ac:dyDescent="0.25">
      <c r="M21" s="56" t="s">
        <v>38</v>
      </c>
      <c r="N21" s="57">
        <f>(6*10)/68</f>
        <v>0.88235294117647056</v>
      </c>
      <c r="O21" s="57"/>
      <c r="P21" s="68"/>
    </row>
    <row r="22" spans="1:17" ht="30" customHeight="1" x14ac:dyDescent="0.2"/>
    <row r="23" spans="1:17" ht="30" customHeight="1" x14ac:dyDescent="0.2"/>
    <row r="24" spans="1:17" ht="30" customHeight="1" x14ac:dyDescent="0.2"/>
    <row r="25" spans="1:17" ht="30" customHeight="1" x14ac:dyDescent="0.2"/>
    <row r="26" spans="1:17" ht="30" customHeight="1" x14ac:dyDescent="0.2"/>
  </sheetData>
  <mergeCells count="2">
    <mergeCell ref="A1:B1"/>
    <mergeCell ref="A10:B10"/>
  </mergeCells>
  <pageMargins left="0.25" right="0.25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AFEA7C-ECB0-4A51-9E17-02E120CDEEE9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6cbc0c5a-d948-46e5-8624-1bad210f77c7"/>
    <ds:schemaRef ds:uri="5d5a2885-0f9b-4d04-9bc1-f867a2376b8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C3833AD-3BAD-44F9-A428-5312EFC8FF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161E6A-5B3F-4912-ADEE-71AD0FF6F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Nephrology</vt:lpstr>
      <vt:lpstr>Brown, et al.</vt:lpstr>
      <vt:lpstr>'Brown, et al.'!Print_Area</vt:lpstr>
      <vt:lpstr>Nephrology!Print_Area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Yackzan, Andrew T.</dc:creator>
  <cp:keywords/>
  <dc:description/>
  <cp:lastModifiedBy>Yackzan, Andrew T.</cp:lastModifiedBy>
  <cp:revision/>
  <cp:lastPrinted>2023-12-14T20:58:38Z</cp:lastPrinted>
  <dcterms:created xsi:type="dcterms:W3CDTF">2018-06-07T17:40:20Z</dcterms:created>
  <dcterms:modified xsi:type="dcterms:W3CDTF">2023-12-14T20:58:42Z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