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ustinminton/Documents/GitHub/Protocols/Solution_recipes/pCa/pCa 15°C pH7.0 Recipe &amp; Mixing Table Printouts/"/>
    </mc:Choice>
  </mc:AlternateContent>
  <xr:revisionPtr revIDLastSave="0" documentId="13_ncr:1_{751250E4-43C5-0245-A842-9B40987045A8}" xr6:coauthVersionLast="47" xr6:coauthVersionMax="47" xr10:uidLastSave="{00000000-0000-0000-0000-000000000000}"/>
  <bookViews>
    <workbookView xWindow="9180" yWindow="2880" windowWidth="21900" windowHeight="176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I25" i="1"/>
  <c r="K24" i="1"/>
  <c r="I24" i="1"/>
  <c r="K10" i="1"/>
  <c r="I10" i="1"/>
  <c r="I9" i="1"/>
  <c r="K9" i="1"/>
  <c r="G23" i="1"/>
  <c r="I23" i="1" s="1"/>
  <c r="K23" i="1" s="1"/>
  <c r="G22" i="1"/>
  <c r="I22" i="1" s="1"/>
  <c r="K22" i="1" s="1"/>
  <c r="G21" i="1"/>
  <c r="I21" i="1" s="1"/>
  <c r="K21" i="1" s="1"/>
  <c r="G20" i="1"/>
  <c r="I20" i="1" s="1"/>
  <c r="K20" i="1" s="1"/>
  <c r="G19" i="1"/>
  <c r="I19" i="1" s="1"/>
  <c r="K19" i="1" s="1"/>
  <c r="G5" i="1" l="1"/>
  <c r="I5" i="1" s="1"/>
  <c r="K5" i="1" s="1"/>
  <c r="G6" i="1"/>
  <c r="I6" i="1" s="1"/>
  <c r="K6" i="1" s="1"/>
  <c r="G7" i="1"/>
  <c r="I7" i="1" s="1"/>
  <c r="K7" i="1" s="1"/>
  <c r="G8" i="1"/>
  <c r="I8" i="1" s="1"/>
  <c r="K8" i="1" s="1"/>
  <c r="G4" i="1"/>
  <c r="I4" i="1" s="1"/>
  <c r="K4" i="1" s="1"/>
</calcChain>
</file>

<file path=xl/sharedStrings.xml><?xml version="1.0" encoding="utf-8"?>
<sst xmlns="http://schemas.openxmlformats.org/spreadsheetml/2006/main" count="157" uniqueCount="52">
  <si>
    <t xml:space="preserve">pCa Solutions pH 7.0 @ 15C </t>
  </si>
  <si>
    <t xml:space="preserve">  </t>
  </si>
  <si>
    <t xml:space="preserve">pCa 9.0 </t>
  </si>
  <si>
    <t xml:space="preserve">Compound </t>
  </si>
  <si>
    <t xml:space="preserve">Company </t>
  </si>
  <si>
    <t xml:space="preserve">Lot # </t>
  </si>
  <si>
    <t xml:space="preserve">MW </t>
  </si>
  <si>
    <t xml:space="preserve">% Purity </t>
  </si>
  <si>
    <t xml:space="preserve">Corrected MW </t>
  </si>
  <si>
    <t>Amount for 1 L</t>
  </si>
  <si>
    <t xml:space="preserve">Amount for 250 mL </t>
  </si>
  <si>
    <t xml:space="preserve">EGTA </t>
  </si>
  <si>
    <t xml:space="preserve">Sigma </t>
  </si>
  <si>
    <t xml:space="preserve">7mM </t>
  </si>
  <si>
    <t xml:space="preserve">Imidazole </t>
  </si>
  <si>
    <t xml:space="preserve">20mM </t>
  </si>
  <si>
    <t xml:space="preserve">KCl </t>
  </si>
  <si>
    <t xml:space="preserve">68mM </t>
  </si>
  <si>
    <t xml:space="preserve">Creatine Phosphate </t>
  </si>
  <si>
    <t xml:space="preserve">Fluka </t>
  </si>
  <si>
    <t xml:space="preserve">14.5mM </t>
  </si>
  <si>
    <t xml:space="preserve">ATP </t>
  </si>
  <si>
    <t xml:space="preserve">Roche </t>
  </si>
  <si>
    <t xml:space="preserve">4.83mM </t>
  </si>
  <si>
    <t xml:space="preserve">CaCl2 </t>
  </si>
  <si>
    <t xml:space="preserve">Thermo </t>
  </si>
  <si>
    <t xml:space="preserve">100mM </t>
  </si>
  <si>
    <t xml:space="preserve">MgCl2 </t>
  </si>
  <si>
    <t xml:space="preserve">Stock </t>
  </si>
  <si>
    <t xml:space="preserve">500mM </t>
  </si>
  <si>
    <t xml:space="preserve">5.41mM </t>
  </si>
  <si>
    <t xml:space="preserve">Initial </t>
  </si>
  <si>
    <t xml:space="preserve">Final </t>
  </si>
  <si>
    <t xml:space="preserve">pH </t>
  </si>
  <si>
    <t xml:space="preserve">Temp (°C) </t>
  </si>
  <si>
    <t xml:space="preserve">Ionic Strength is 180mM if 16mM is used for pHing. </t>
  </si>
  <si>
    <t xml:space="preserve">pCa 4.5 </t>
  </si>
  <si>
    <t xml:space="preserve">Amount for 500 mL </t>
  </si>
  <si>
    <t xml:space="preserve">52mM </t>
  </si>
  <si>
    <t xml:space="preserve">4.90mM </t>
  </si>
  <si>
    <t xml:space="preserve">5.23mM </t>
  </si>
  <si>
    <t xml:space="preserve">Ionic Strength is 180mM if 32mM is used for pHing. </t>
  </si>
  <si>
    <t xml:space="preserve">13.7µM </t>
  </si>
  <si>
    <t>Units</t>
  </si>
  <si>
    <t>g</t>
  </si>
  <si>
    <t>SLCH4035</t>
  </si>
  <si>
    <t>SLCJ5410</t>
  </si>
  <si>
    <t>SLCK8483</t>
  </si>
  <si>
    <t>Amt Weighed</t>
  </si>
  <si>
    <t xml:space="preserve">Final Conc. </t>
  </si>
  <si>
    <t>µL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</si>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</sst>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1" max="1" width="8.6640625" customWidth="1"/>
    <col min="2" max="2" width="16.33203125" bestFit="1" customWidth="1"/>
    <col min="3" max="3" width="8.6640625" bestFit="1" customWidth="1"/>
    <col min="4" max="4" width="9.1640625" bestFit="1" customWidth="1"/>
    <col min="5" max="5" width="7.1640625" bestFit="1" customWidth="1"/>
    <col min="6" max="6" width="7.83203125" bestFit="1" customWidth="1"/>
    <col min="7" max="7" width="12.5" bestFit="1" customWidth="1"/>
    <col min="8" max="8" width="9.83203125" bestFit="1" customWidth="1"/>
    <col min="9" max="9" width="12.5" bestFit="1" customWidth="1"/>
    <col min="10" max="10" width="5.1640625" bestFit="1" customWidth="1"/>
    <col min="11" max="11" width="16.5" bestFit="1" customWidth="1"/>
    <col min="12" max="12" width="5.1640625" bestFit="1" customWidth="1"/>
    <col min="14" max="14" width="11.83203125" bestFit="1" customWidth="1"/>
  </cols>
  <sheetData>
    <row r="1" spans="1:14" x14ac:dyDescent="0.2">
      <c r="A1" s="5" t="s">
        <v>0</v>
      </c>
      <c r="B1" s="5"/>
    </row>
    <row r="2" spans="1:14" x14ac:dyDescent="0.2">
      <c r="A2" t="s">
        <v>1</v>
      </c>
    </row>
    <row r="3" spans="1:14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49</v>
      </c>
      <c r="I3" s="2" t="s">
        <v>9</v>
      </c>
      <c r="J3" s="2" t="s">
        <v>43</v>
      </c>
      <c r="K3" s="2" t="s">
        <v>10</v>
      </c>
      <c r="L3" s="2" t="s">
        <v>43</v>
      </c>
      <c r="N3" s="2" t="s">
        <v>48</v>
      </c>
    </row>
    <row r="4" spans="1:14" x14ac:dyDescent="0.2">
      <c r="A4" t="s">
        <v>1</v>
      </c>
      <c r="B4" s="1" t="s">
        <v>11</v>
      </c>
      <c r="C4" s="1" t="s">
        <v>12</v>
      </c>
      <c r="D4" s="1" t="s">
        <v>45</v>
      </c>
      <c r="E4" s="1">
        <v>380.35</v>
      </c>
      <c r="F4" s="1">
        <v>97.9</v>
      </c>
      <c r="G4" s="1">
        <f>(E4/F4)*100</f>
        <v>388.50868232890707</v>
      </c>
      <c r="H4" s="1" t="s">
        <v>13</v>
      </c>
      <c r="I4" s="1">
        <f>0.007*1*G4</f>
        <v>2.7195607763023495</v>
      </c>
      <c r="J4" s="1" t="s">
        <v>44</v>
      </c>
      <c r="K4" s="1">
        <f>I4/4</f>
        <v>0.67989019407558737</v>
      </c>
      <c r="L4" s="1" t="s">
        <v>44</v>
      </c>
      <c r="N4" s="1"/>
    </row>
    <row r="5" spans="1:14" x14ac:dyDescent="0.2">
      <c r="A5" t="s">
        <v>1</v>
      </c>
      <c r="B5" s="1" t="s">
        <v>14</v>
      </c>
      <c r="C5" s="1" t="s">
        <v>12</v>
      </c>
      <c r="D5" s="1" t="s">
        <v>46</v>
      </c>
      <c r="E5" s="1">
        <v>68.08</v>
      </c>
      <c r="F5" s="1">
        <v>99</v>
      </c>
      <c r="G5" s="1">
        <f>(E5/F5)*100</f>
        <v>68.767676767676761</v>
      </c>
      <c r="H5" s="1" t="s">
        <v>15</v>
      </c>
      <c r="I5" s="1">
        <f>0.02*1*G5</f>
        <v>1.3753535353535353</v>
      </c>
      <c r="J5" s="1" t="s">
        <v>44</v>
      </c>
      <c r="K5" s="1">
        <f t="shared" ref="K5:K8" si="0">I5/4</f>
        <v>0.34383838383838383</v>
      </c>
      <c r="L5" s="1" t="s">
        <v>44</v>
      </c>
      <c r="N5" s="1"/>
    </row>
    <row r="6" spans="1:14" x14ac:dyDescent="0.2">
      <c r="A6" t="s">
        <v>1</v>
      </c>
      <c r="B6" s="1" t="s">
        <v>16</v>
      </c>
      <c r="C6" s="1" t="s">
        <v>12</v>
      </c>
      <c r="D6" s="1" t="s">
        <v>47</v>
      </c>
      <c r="E6" s="1">
        <v>74.56</v>
      </c>
      <c r="F6" s="1">
        <v>99</v>
      </c>
      <c r="G6" s="1">
        <f t="shared" ref="G6:G8" si="1">(E6/F6)*100</f>
        <v>75.313131313131322</v>
      </c>
      <c r="H6" s="1" t="s">
        <v>17</v>
      </c>
      <c r="I6" s="1">
        <f>0.068*1*G6</f>
        <v>5.1212929292929301</v>
      </c>
      <c r="J6" s="1" t="s">
        <v>44</v>
      </c>
      <c r="K6" s="1">
        <f t="shared" si="0"/>
        <v>1.2803232323232325</v>
      </c>
      <c r="L6" s="1" t="s">
        <v>44</v>
      </c>
      <c r="N6" s="1"/>
    </row>
    <row r="7" spans="1:14" x14ac:dyDescent="0.2">
      <c r="A7" t="s">
        <v>1</v>
      </c>
      <c r="B7" s="1" t="s">
        <v>18</v>
      </c>
      <c r="C7" s="1" t="s">
        <v>19</v>
      </c>
      <c r="D7" s="1">
        <v>58203023</v>
      </c>
      <c r="E7" s="1">
        <v>327.14</v>
      </c>
      <c r="F7" s="1">
        <v>98</v>
      </c>
      <c r="G7" s="1">
        <f t="shared" si="1"/>
        <v>333.81632653061223</v>
      </c>
      <c r="H7" s="1" t="s">
        <v>20</v>
      </c>
      <c r="I7" s="1">
        <f>0.0145*1*G7</f>
        <v>4.8403367346938779</v>
      </c>
      <c r="J7" s="1" t="s">
        <v>44</v>
      </c>
      <c r="K7" s="1">
        <f t="shared" si="0"/>
        <v>1.2100841836734695</v>
      </c>
      <c r="L7" s="1" t="s">
        <v>44</v>
      </c>
      <c r="N7" s="1"/>
    </row>
    <row r="8" spans="1:14" x14ac:dyDescent="0.2">
      <c r="A8" t="s">
        <v>1</v>
      </c>
      <c r="B8" s="1" t="s">
        <v>21</v>
      </c>
      <c r="C8" s="1" t="s">
        <v>22</v>
      </c>
      <c r="D8" s="1">
        <v>55208922</v>
      </c>
      <c r="E8" s="1">
        <v>605.20000000000005</v>
      </c>
      <c r="F8" s="1">
        <v>87.2</v>
      </c>
      <c r="G8" s="1">
        <f t="shared" si="1"/>
        <v>694.03669724770646</v>
      </c>
      <c r="H8" s="1" t="s">
        <v>23</v>
      </c>
      <c r="I8" s="1">
        <f>0.00483*1*G8</f>
        <v>3.3521972477064224</v>
      </c>
      <c r="J8" s="1" t="s">
        <v>44</v>
      </c>
      <c r="K8" s="1">
        <f t="shared" si="0"/>
        <v>0.83804931192660559</v>
      </c>
      <c r="L8" s="1" t="s">
        <v>44</v>
      </c>
      <c r="N8" s="1"/>
    </row>
    <row r="9" spans="1:14" x14ac:dyDescent="0.2">
      <c r="A9" t="s">
        <v>1</v>
      </c>
      <c r="B9" s="1" t="s">
        <v>24</v>
      </c>
      <c r="C9" s="1" t="s">
        <v>25</v>
      </c>
      <c r="D9" s="1" t="s">
        <v>1</v>
      </c>
      <c r="E9" s="1" t="s">
        <v>1</v>
      </c>
      <c r="F9" s="1" t="s">
        <v>1</v>
      </c>
      <c r="G9" s="1" t="s">
        <v>26</v>
      </c>
      <c r="H9" s="1" t="s">
        <v>42</v>
      </c>
      <c r="I9" s="4">
        <f>13.7/0.1</f>
        <v>136.99999999999997</v>
      </c>
      <c r="J9" s="1" t="s">
        <v>50</v>
      </c>
      <c r="K9" s="1">
        <f>I9/4</f>
        <v>34.249999999999993</v>
      </c>
      <c r="L9" s="1" t="s">
        <v>50</v>
      </c>
      <c r="N9" s="1"/>
    </row>
    <row r="10" spans="1:14" x14ac:dyDescent="0.2">
      <c r="A10" t="s">
        <v>1</v>
      </c>
      <c r="B10" s="1" t="s">
        <v>27</v>
      </c>
      <c r="C10" s="1" t="s">
        <v>28</v>
      </c>
      <c r="D10" s="1" t="s">
        <v>1</v>
      </c>
      <c r="E10" s="1" t="s">
        <v>1</v>
      </c>
      <c r="F10" s="1" t="s">
        <v>1</v>
      </c>
      <c r="G10" s="1" t="s">
        <v>29</v>
      </c>
      <c r="H10" s="1" t="s">
        <v>30</v>
      </c>
      <c r="I10" s="4">
        <f>5.41/0.5</f>
        <v>10.82</v>
      </c>
      <c r="J10" s="1" t="s">
        <v>51</v>
      </c>
      <c r="K10" s="1">
        <f>I10/4</f>
        <v>2.7050000000000001</v>
      </c>
      <c r="L10" s="1" t="s">
        <v>51</v>
      </c>
      <c r="N10" s="1"/>
    </row>
    <row r="11" spans="1:14" x14ac:dyDescent="0.2">
      <c r="A11" t="s">
        <v>1</v>
      </c>
    </row>
    <row r="12" spans="1:14" x14ac:dyDescent="0.2">
      <c r="A12" s="2" t="s">
        <v>2</v>
      </c>
      <c r="B12" s="2" t="s">
        <v>31</v>
      </c>
      <c r="C12" s="2" t="s">
        <v>32</v>
      </c>
    </row>
    <row r="13" spans="1:14" x14ac:dyDescent="0.2">
      <c r="A13" s="1" t="s">
        <v>33</v>
      </c>
      <c r="B13" s="1" t="s">
        <v>1</v>
      </c>
      <c r="C13" s="1" t="s">
        <v>1</v>
      </c>
    </row>
    <row r="14" spans="1:14" x14ac:dyDescent="0.2">
      <c r="A14" s="1" t="s">
        <v>34</v>
      </c>
      <c r="B14" s="1" t="s">
        <v>1</v>
      </c>
      <c r="C14" s="1" t="s">
        <v>1</v>
      </c>
    </row>
    <row r="15" spans="1:14" x14ac:dyDescent="0.2">
      <c r="A15" s="3" t="s">
        <v>35</v>
      </c>
      <c r="B15" s="3"/>
      <c r="C15" s="3"/>
      <c r="D15" s="3"/>
    </row>
    <row r="17" spans="1:14" x14ac:dyDescent="0.2">
      <c r="A17" t="s">
        <v>1</v>
      </c>
    </row>
    <row r="18" spans="1:14" x14ac:dyDescent="0.2">
      <c r="A18" s="2" t="s">
        <v>36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49</v>
      </c>
      <c r="I18" s="2" t="s">
        <v>9</v>
      </c>
      <c r="J18" s="2" t="s">
        <v>43</v>
      </c>
      <c r="K18" s="2" t="s">
        <v>37</v>
      </c>
      <c r="L18" s="2" t="s">
        <v>43</v>
      </c>
      <c r="N18" s="2" t="s">
        <v>48</v>
      </c>
    </row>
    <row r="19" spans="1:14" x14ac:dyDescent="0.2">
      <c r="A19" t="s">
        <v>1</v>
      </c>
      <c r="B19" s="1" t="s">
        <v>11</v>
      </c>
      <c r="C19" s="1" t="s">
        <v>12</v>
      </c>
      <c r="D19" s="1" t="s">
        <v>45</v>
      </c>
      <c r="E19" s="1">
        <v>380.35</v>
      </c>
      <c r="F19" s="1">
        <v>97.9</v>
      </c>
      <c r="G19" s="1">
        <f>(E19/F19)*100</f>
        <v>388.50868232890707</v>
      </c>
      <c r="H19" s="1" t="s">
        <v>13</v>
      </c>
      <c r="I19" s="1">
        <f>0.007*1*G19</f>
        <v>2.7195607763023495</v>
      </c>
      <c r="J19" s="1" t="s">
        <v>44</v>
      </c>
      <c r="K19" s="1">
        <f>I19/2</f>
        <v>1.3597803881511747</v>
      </c>
      <c r="L19" s="1" t="s">
        <v>44</v>
      </c>
      <c r="N19" s="1"/>
    </row>
    <row r="20" spans="1:14" x14ac:dyDescent="0.2">
      <c r="A20" t="s">
        <v>1</v>
      </c>
      <c r="B20" s="1" t="s">
        <v>14</v>
      </c>
      <c r="C20" s="1" t="s">
        <v>12</v>
      </c>
      <c r="D20" s="1" t="s">
        <v>46</v>
      </c>
      <c r="E20" s="1">
        <v>68.08</v>
      </c>
      <c r="F20" s="1">
        <v>99</v>
      </c>
      <c r="G20" s="1">
        <f>(E20/F20)*100</f>
        <v>68.767676767676761</v>
      </c>
      <c r="H20" s="1" t="s">
        <v>15</v>
      </c>
      <c r="I20" s="1">
        <f>0.02*1*G20</f>
        <v>1.3753535353535353</v>
      </c>
      <c r="J20" s="1" t="s">
        <v>44</v>
      </c>
      <c r="K20" s="1">
        <f t="shared" ref="K20:K23" si="2">I20/2</f>
        <v>0.68767676767676766</v>
      </c>
      <c r="L20" s="1" t="s">
        <v>44</v>
      </c>
      <c r="N20" s="1"/>
    </row>
    <row r="21" spans="1:14" x14ac:dyDescent="0.2">
      <c r="A21" t="s">
        <v>1</v>
      </c>
      <c r="B21" s="1" t="s">
        <v>16</v>
      </c>
      <c r="C21" s="1" t="s">
        <v>12</v>
      </c>
      <c r="D21" s="1" t="s">
        <v>47</v>
      </c>
      <c r="E21" s="1">
        <v>74.56</v>
      </c>
      <c r="F21" s="1">
        <v>99</v>
      </c>
      <c r="G21" s="1">
        <f t="shared" ref="G21:G23" si="3">(E21/F21)*100</f>
        <v>75.313131313131322</v>
      </c>
      <c r="H21" s="1" t="s">
        <v>38</v>
      </c>
      <c r="I21" s="1">
        <f>0.052*1*G21</f>
        <v>3.9162828282828284</v>
      </c>
      <c r="J21" s="1" t="s">
        <v>44</v>
      </c>
      <c r="K21" s="1">
        <f t="shared" si="2"/>
        <v>1.9581414141414142</v>
      </c>
      <c r="L21" s="1" t="s">
        <v>44</v>
      </c>
      <c r="N21" s="1"/>
    </row>
    <row r="22" spans="1:14" x14ac:dyDescent="0.2">
      <c r="A22" t="s">
        <v>1</v>
      </c>
      <c r="B22" s="1" t="s">
        <v>18</v>
      </c>
      <c r="C22" s="1" t="s">
        <v>19</v>
      </c>
      <c r="D22" s="1">
        <v>58203023</v>
      </c>
      <c r="E22" s="1">
        <v>327.14</v>
      </c>
      <c r="F22" s="1">
        <v>98</v>
      </c>
      <c r="G22" s="1">
        <f t="shared" si="3"/>
        <v>333.81632653061223</v>
      </c>
      <c r="H22" s="1" t="s">
        <v>20</v>
      </c>
      <c r="I22" s="1">
        <f>0.0145*1*G22</f>
        <v>4.8403367346938779</v>
      </c>
      <c r="J22" s="1" t="s">
        <v>44</v>
      </c>
      <c r="K22" s="1">
        <f t="shared" si="2"/>
        <v>2.420168367346939</v>
      </c>
      <c r="L22" s="1" t="s">
        <v>44</v>
      </c>
      <c r="N22" s="1"/>
    </row>
    <row r="23" spans="1:14" x14ac:dyDescent="0.2">
      <c r="A23" t="s">
        <v>1</v>
      </c>
      <c r="B23" s="1" t="s">
        <v>21</v>
      </c>
      <c r="C23" s="1" t="s">
        <v>22</v>
      </c>
      <c r="D23" s="1">
        <v>55208922</v>
      </c>
      <c r="E23" s="1">
        <v>605.20000000000005</v>
      </c>
      <c r="F23" s="1">
        <v>87.2</v>
      </c>
      <c r="G23" s="1">
        <f t="shared" si="3"/>
        <v>694.03669724770646</v>
      </c>
      <c r="H23" s="1" t="s">
        <v>39</v>
      </c>
      <c r="I23" s="1">
        <f>0.0049*1*G23</f>
        <v>3.4007798165137615</v>
      </c>
      <c r="J23" s="1" t="s">
        <v>44</v>
      </c>
      <c r="K23" s="1">
        <f t="shared" si="2"/>
        <v>1.7003899082568807</v>
      </c>
      <c r="L23" s="1" t="s">
        <v>44</v>
      </c>
      <c r="N23" s="1"/>
    </row>
    <row r="24" spans="1:14" x14ac:dyDescent="0.2">
      <c r="A24" t="s">
        <v>1</v>
      </c>
      <c r="B24" s="1" t="s">
        <v>24</v>
      </c>
      <c r="C24" s="1" t="s">
        <v>25</v>
      </c>
      <c r="D24" s="1" t="s">
        <v>1</v>
      </c>
      <c r="E24" s="1" t="s">
        <v>1</v>
      </c>
      <c r="F24" s="1" t="s">
        <v>1</v>
      </c>
      <c r="G24" s="1" t="s">
        <v>26</v>
      </c>
      <c r="H24" s="1" t="s">
        <v>13</v>
      </c>
      <c r="I24" s="1">
        <f>7/0.1</f>
        <v>70</v>
      </c>
      <c r="J24" s="1" t="s">
        <v>51</v>
      </c>
      <c r="K24" s="1">
        <f>I24/2</f>
        <v>35</v>
      </c>
      <c r="L24" s="1" t="s">
        <v>51</v>
      </c>
      <c r="N24" s="1"/>
    </row>
    <row r="25" spans="1:14" x14ac:dyDescent="0.2">
      <c r="A25" t="s">
        <v>1</v>
      </c>
      <c r="B25" s="1" t="s">
        <v>27</v>
      </c>
      <c r="C25" s="1" t="s">
        <v>28</v>
      </c>
      <c r="D25" s="1" t="s">
        <v>1</v>
      </c>
      <c r="E25" s="1" t="s">
        <v>1</v>
      </c>
      <c r="F25" s="1" t="s">
        <v>1</v>
      </c>
      <c r="G25" s="1" t="s">
        <v>29</v>
      </c>
      <c r="H25" s="1" t="s">
        <v>40</v>
      </c>
      <c r="I25" s="1">
        <f>5.23/0.5</f>
        <v>10.46</v>
      </c>
      <c r="J25" s="1" t="s">
        <v>51</v>
      </c>
      <c r="K25" s="1">
        <f>I25/2</f>
        <v>5.23</v>
      </c>
      <c r="L25" s="1" t="s">
        <v>51</v>
      </c>
      <c r="N25" s="1"/>
    </row>
    <row r="26" spans="1:14" x14ac:dyDescent="0.2">
      <c r="A26" t="s">
        <v>1</v>
      </c>
    </row>
    <row r="27" spans="1:14" x14ac:dyDescent="0.2">
      <c r="A27" s="2" t="s">
        <v>36</v>
      </c>
      <c r="B27" s="2" t="s">
        <v>31</v>
      </c>
      <c r="C27" s="2" t="s">
        <v>32</v>
      </c>
    </row>
    <row r="28" spans="1:14" x14ac:dyDescent="0.2">
      <c r="A28" s="1" t="s">
        <v>33</v>
      </c>
      <c r="B28" s="1" t="s">
        <v>1</v>
      </c>
      <c r="C28" s="1" t="s">
        <v>1</v>
      </c>
    </row>
    <row r="29" spans="1:14" x14ac:dyDescent="0.2">
      <c r="A29" s="1" t="s">
        <v>34</v>
      </c>
      <c r="B29" s="1" t="s">
        <v>1</v>
      </c>
      <c r="C29" s="1" t="s">
        <v>1</v>
      </c>
    </row>
    <row r="30" spans="1:14" x14ac:dyDescent="0.2">
      <c r="A30" s="3" t="s">
        <v>41</v>
      </c>
      <c r="B30" s="3"/>
      <c r="C30" s="3"/>
      <c r="D30" s="3"/>
    </row>
  </sheetData>
  <mergeCells count="3">
    <mergeCell ref="A1:B1"/>
    <mergeCell ref="A15:D15"/>
    <mergeCell ref="A30:D30"/>
  </mergeCells>
  <pageMargins left="0.7" right="0.7" top="0.75" bottom="0.75" header="0.3" footer="0.3"/>
  <ignoredErrors>
    <ignoredError sqref="I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abArchives xmlns:xsi="http://www.w3.org/2001/XMLSchema-instance" xmlns:xsd="http://www.w3.org/2001/XMLSchema">
  <BaseUri>https://mynotebook.labarchives.com</BaseUri>
  <eid>Mzg0Ljh8NjczMzIxLzI5Ni9FbnRyeVBhcnQvMzU2NTc0OTczOHw5NzYuOA==</eid>
  <version>1</version>
  <updated-at>2022-02-15T10:48:35-05:00</updated-at>
</LabArchiv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FD59F3-A0AA-4D45-8D5F-766164F0D9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ADE4643-79F2-4ADF-8B38-935B76B1A047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7DDD94B9-3087-4DD8-986B-C658468333C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626944-50B8-4ECB-ACA5-37ABECEC2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S Campbell</dc:creator>
  <cp:keywords/>
  <dc:description/>
  <cp:lastModifiedBy>Minton, Austin T.</cp:lastModifiedBy>
  <cp:revision/>
  <dcterms:created xsi:type="dcterms:W3CDTF">2014-08-18T16:55:25Z</dcterms:created>
  <dcterms:modified xsi:type="dcterms:W3CDTF">2024-02-19T23:02:42Z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