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 Milburn\Documents\MaxChelator\"/>
    </mc:Choice>
  </mc:AlternateContent>
  <xr:revisionPtr revIDLastSave="0" documentId="13_ncr:1_{DFEAEBF2-CC2E-4F53-87E9-E48A972B5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4" sheetId="4" r:id="rId1"/>
    <sheet name="Sheet1" sheetId="5" r:id="rId2"/>
    <sheet name="mixing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4" l="1"/>
  <c r="K9" i="4"/>
  <c r="K5" i="4"/>
  <c r="A5" i="5"/>
  <c r="A4" i="5"/>
  <c r="F4" i="3"/>
  <c r="H4" i="3" s="1"/>
  <c r="F5" i="3"/>
  <c r="J5" i="3" s="1"/>
  <c r="F6" i="3"/>
  <c r="J6" i="3" s="1"/>
  <c r="F7" i="3"/>
  <c r="J7" i="3" s="1"/>
  <c r="F8" i="3"/>
  <c r="J8" i="3" s="1"/>
  <c r="F9" i="3"/>
  <c r="J9" i="3" s="1"/>
  <c r="F10" i="3"/>
  <c r="J10" i="3" s="1"/>
  <c r="F11" i="3"/>
  <c r="J11" i="3" s="1"/>
  <c r="F12" i="3"/>
  <c r="J12" i="3" s="1"/>
  <c r="F13" i="3"/>
  <c r="J13" i="3" s="1"/>
  <c r="F14" i="3"/>
  <c r="J14" i="3" s="1"/>
  <c r="F15" i="3"/>
  <c r="J15" i="3" s="1"/>
  <c r="F16" i="3"/>
  <c r="J16" i="3" s="1"/>
  <c r="F17" i="3"/>
  <c r="J17" i="3" s="1"/>
  <c r="F3" i="3"/>
  <c r="H3" i="3" s="1"/>
  <c r="H8" i="3" l="1"/>
  <c r="H9" i="3"/>
  <c r="H11" i="3"/>
  <c r="H6" i="3"/>
  <c r="H5" i="3"/>
  <c r="J3" i="3"/>
  <c r="H14" i="3"/>
  <c r="H15" i="3"/>
  <c r="H13" i="3"/>
  <c r="H17" i="3"/>
  <c r="H16" i="3"/>
  <c r="H12" i="3"/>
  <c r="H10" i="3"/>
  <c r="H7" i="3"/>
  <c r="J4" i="3"/>
  <c r="J18" i="3" l="1"/>
  <c r="J20" i="3" s="1"/>
  <c r="H18" i="3"/>
  <c r="H20" i="3" s="1"/>
  <c r="I26" i="4"/>
  <c r="I25" i="4"/>
  <c r="G24" i="4"/>
  <c r="G23" i="4"/>
  <c r="G22" i="4"/>
  <c r="G21" i="4"/>
  <c r="G20" i="4"/>
  <c r="I10" i="4"/>
  <c r="I9" i="4"/>
  <c r="G8" i="4"/>
  <c r="K8" i="4" s="1"/>
  <c r="G7" i="4"/>
  <c r="K7" i="4" s="1"/>
  <c r="G6" i="4"/>
  <c r="K6" i="4" s="1"/>
  <c r="G5" i="4"/>
  <c r="G4" i="4"/>
  <c r="K4" i="4" s="1"/>
  <c r="I24" i="4" l="1"/>
  <c r="I20" i="4"/>
  <c r="I22" i="4"/>
  <c r="I7" i="4"/>
  <c r="I21" i="4"/>
  <c r="I23" i="4"/>
  <c r="I4" i="4"/>
  <c r="I6" i="4"/>
  <c r="I8" i="4"/>
  <c r="I5" i="4"/>
</calcChain>
</file>

<file path=xl/sharedStrings.xml><?xml version="1.0" encoding="utf-8"?>
<sst xmlns="http://schemas.openxmlformats.org/spreadsheetml/2006/main" count="138" uniqueCount="62">
  <si>
    <t>pCa Solutions pH 7.0 @ 37C </t>
  </si>
  <si>
    <t xml:space="preserve">  </t>
  </si>
  <si>
    <t xml:space="preserve">pCa 9.0 </t>
  </si>
  <si>
    <t xml:space="preserve">Compound </t>
  </si>
  <si>
    <t xml:space="preserve">Company </t>
  </si>
  <si>
    <t>Catalog</t>
  </si>
  <si>
    <t xml:space="preserve">Lot # </t>
  </si>
  <si>
    <t xml:space="preserve">MW </t>
  </si>
  <si>
    <t xml:space="preserve">% Purity </t>
  </si>
  <si>
    <t xml:space="preserve">Corrected MW </t>
  </si>
  <si>
    <t>Conc in M (See calculations in MaxChelator output file)</t>
  </si>
  <si>
    <t>Amount for 1L</t>
  </si>
  <si>
    <t>Unit</t>
  </si>
  <si>
    <t xml:space="preserve">EGTA </t>
  </si>
  <si>
    <t xml:space="preserve">Sigma </t>
  </si>
  <si>
    <t>E4378-100G</t>
  </si>
  <si>
    <t>g</t>
  </si>
  <si>
    <t xml:space="preserve">Imidazole </t>
  </si>
  <si>
    <t>I5513-25g</t>
  </si>
  <si>
    <t xml:space="preserve">KCl </t>
  </si>
  <si>
    <t>P4504-500G</t>
  </si>
  <si>
    <t xml:space="preserve">Creatine Phosphate </t>
  </si>
  <si>
    <t xml:space="preserve">Roche </t>
  </si>
  <si>
    <t xml:space="preserve">ATP </t>
  </si>
  <si>
    <t>Aldrich</t>
  </si>
  <si>
    <t xml:space="preserve">CaCl2 </t>
  </si>
  <si>
    <t>Orion</t>
  </si>
  <si>
    <t>conce in mM</t>
  </si>
  <si>
    <t>µL </t>
  </si>
  <si>
    <t xml:space="preserve">MgCl2 </t>
  </si>
  <si>
    <t>NA</t>
  </si>
  <si>
    <t>ml</t>
  </si>
  <si>
    <t xml:space="preserve">Initial </t>
  </si>
  <si>
    <t xml:space="preserve">Final </t>
  </si>
  <si>
    <t xml:space="preserve">pH </t>
  </si>
  <si>
    <t xml:space="preserve">Temp (°C) </t>
  </si>
  <si>
    <t xml:space="preserve">Ionic Strength is 180mM if 16mM is used for pHing. </t>
  </si>
  <si>
    <t xml:space="preserve">pCa 4.5 </t>
  </si>
  <si>
    <t xml:space="preserve">Thermo </t>
  </si>
  <si>
    <t>mL </t>
  </si>
  <si>
    <t xml:space="preserve">Stock </t>
  </si>
  <si>
    <t xml:space="preserve">Ionic Strength is 180mM if 32mM is used for pHing. </t>
  </si>
  <si>
    <t>pCa</t>
  </si>
  <si>
    <t>vials</t>
  </si>
  <si>
    <t>amt/vial</t>
  </si>
  <si>
    <t>total volume</t>
  </si>
  <si>
    <t>volume to prep</t>
  </si>
  <si>
    <t>vol left</t>
  </si>
  <si>
    <t>4.5ml vials</t>
  </si>
  <si>
    <t>vol 90 (mL)</t>
  </si>
  <si>
    <t>vol 45 (mL)</t>
  </si>
  <si>
    <t>Amount Added</t>
  </si>
  <si>
    <r>
      <t xml:space="preserve">Amount for </t>
    </r>
    <r>
      <rPr>
        <b/>
        <sz val="14"/>
        <color theme="4"/>
        <rFont val="Calibri"/>
        <family val="2"/>
        <scheme val="minor"/>
      </rPr>
      <t>500 mL</t>
    </r>
    <r>
      <rPr>
        <b/>
        <sz val="14"/>
        <color rgb="FFFF0000"/>
        <rFont val="Calibri"/>
        <family val="2"/>
        <scheme val="minor"/>
      </rPr>
      <t xml:space="preserve"> </t>
    </r>
  </si>
  <si>
    <t>A3377-10g</t>
  </si>
  <si>
    <t>Prop 9.0</t>
  </si>
  <si>
    <t>Prop 4.5</t>
  </si>
  <si>
    <t>Check</t>
  </si>
  <si>
    <r>
      <t xml:space="preserve">Amount for </t>
    </r>
    <r>
      <rPr>
        <b/>
        <sz val="11"/>
        <color rgb="FFFF0000"/>
        <rFont val="Calibri"/>
        <family val="2"/>
        <scheme val="minor"/>
      </rPr>
      <t>1 L</t>
    </r>
  </si>
  <si>
    <t>SLBX5607</t>
  </si>
  <si>
    <t>SLCB8214</t>
  </si>
  <si>
    <t>SLCB9395</t>
  </si>
  <si>
    <t>SLCJ2886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</si>
</sst>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0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4"/>
      <color theme="4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65" fontId="8" fillId="0" borderId="1" xfId="0" applyNumberFormat="1" applyFont="1" applyBorder="1"/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0" fontId="0" fillId="2" borderId="1" xfId="0" applyFill="1" applyBorder="1"/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8" fontId="2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    <Relationship Id="rId11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B885-84A9-4636-8F7B-D7A273BC960B}">
  <dimension ref="A1:N31"/>
  <sheetViews>
    <sheetView tabSelected="1" zoomScaleNormal="100" workbookViewId="0">
      <selection activeCell="F8" sqref="F8"/>
    </sheetView>
  </sheetViews>
  <sheetFormatPr defaultRowHeight="15" x14ac:dyDescent="0.25"/>
  <cols>
    <col min="2" max="2" width="8.7109375" customWidth="1"/>
    <col min="3" max="3" width="12.28515625" customWidth="1"/>
    <col min="4" max="4" width="12" bestFit="1" customWidth="1"/>
    <col min="9" max="9" width="13.5703125" bestFit="1" customWidth="1"/>
    <col min="10" max="10" width="4.85546875" customWidth="1"/>
    <col min="11" max="11" width="13.42578125" customWidth="1"/>
    <col min="12" max="12" width="4.5703125" bestFit="1" customWidth="1"/>
    <col min="13" max="14" width="17.7109375" bestFit="1" customWidth="1"/>
  </cols>
  <sheetData>
    <row r="1" spans="1:14" ht="18.75" x14ac:dyDescent="0.3">
      <c r="A1" s="4" t="s">
        <v>0</v>
      </c>
    </row>
    <row r="2" spans="1:14" ht="18.75" x14ac:dyDescent="0.3">
      <c r="A2" s="26" t="s">
        <v>2</v>
      </c>
      <c r="B2" s="27"/>
      <c r="C2" s="28"/>
      <c r="D2" s="15"/>
      <c r="E2" s="15"/>
      <c r="F2" s="15"/>
      <c r="G2" s="15"/>
      <c r="H2" s="15"/>
      <c r="I2" s="15"/>
      <c r="J2" s="15"/>
      <c r="K2" s="19" t="s">
        <v>52</v>
      </c>
      <c r="L2" s="15"/>
      <c r="M2" s="15"/>
    </row>
    <row r="3" spans="1:14" x14ac:dyDescent="0.25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9"/>
      <c r="L3" s="15" t="s">
        <v>12</v>
      </c>
      <c r="M3" s="15" t="s">
        <v>51</v>
      </c>
    </row>
    <row r="4" spans="1:14" x14ac:dyDescent="0.25">
      <c r="A4" s="15" t="s">
        <v>13</v>
      </c>
      <c r="B4" s="15" t="s">
        <v>14</v>
      </c>
      <c r="C4" s="20" t="s">
        <v>15</v>
      </c>
      <c r="D4" s="15" t="s">
        <v>59</v>
      </c>
      <c r="E4" s="15">
        <v>380.35</v>
      </c>
      <c r="F4" s="15">
        <v>97.5</v>
      </c>
      <c r="G4" s="15">
        <f>E4/F4*100</f>
        <v>390.10256410256414</v>
      </c>
      <c r="H4" s="21">
        <v>7.0000000000000001E-3</v>
      </c>
      <c r="I4" s="15">
        <f>ROUND(G4*H4,4)</f>
        <v>2.7307000000000001</v>
      </c>
      <c r="J4" s="15" t="s">
        <v>16</v>
      </c>
      <c r="K4" s="15">
        <f>ROUND(G4*H4*0.5,4)</f>
        <v>1.3653999999999999</v>
      </c>
      <c r="L4" s="15" t="s">
        <v>16</v>
      </c>
      <c r="M4" s="15"/>
    </row>
    <row r="5" spans="1:14" x14ac:dyDescent="0.25">
      <c r="A5" s="15" t="s">
        <v>17</v>
      </c>
      <c r="B5" s="15" t="s">
        <v>14</v>
      </c>
      <c r="C5" s="20" t="s">
        <v>18</v>
      </c>
      <c r="D5" s="15" t="s">
        <v>60</v>
      </c>
      <c r="E5" s="15">
        <v>68.08</v>
      </c>
      <c r="F5" s="15">
        <v>99</v>
      </c>
      <c r="G5" s="15">
        <f t="shared" ref="G5:G8" si="0">E5/F5*100</f>
        <v>68.767676767676761</v>
      </c>
      <c r="H5" s="21">
        <v>0.02</v>
      </c>
      <c r="I5" s="15">
        <f t="shared" ref="I5:I6" si="1">ROUND(G5*H5,4)</f>
        <v>1.3754</v>
      </c>
      <c r="J5" s="15" t="s">
        <v>16</v>
      </c>
      <c r="K5" s="15">
        <f>ROUND(G5*H5*0.5,4)</f>
        <v>0.68769999999999998</v>
      </c>
      <c r="L5" s="15" t="s">
        <v>16</v>
      </c>
      <c r="M5" s="15"/>
    </row>
    <row r="6" spans="1:14" x14ac:dyDescent="0.25">
      <c r="A6" s="15" t="s">
        <v>19</v>
      </c>
      <c r="B6" s="15" t="s">
        <v>14</v>
      </c>
      <c r="C6" s="20" t="s">
        <v>20</v>
      </c>
      <c r="D6" s="15" t="s">
        <v>58</v>
      </c>
      <c r="E6" s="15">
        <v>74.55</v>
      </c>
      <c r="F6" s="15">
        <v>99.9</v>
      </c>
      <c r="G6" s="15">
        <f t="shared" si="0"/>
        <v>74.624624624624616</v>
      </c>
      <c r="H6" s="21">
        <v>6.6000000000000003E-2</v>
      </c>
      <c r="I6" s="15">
        <f t="shared" si="1"/>
        <v>4.9252000000000002</v>
      </c>
      <c r="J6" s="15" t="s">
        <v>16</v>
      </c>
      <c r="K6" s="15">
        <f>ROUND(G6*H6*0.5,4)</f>
        <v>2.4626000000000001</v>
      </c>
      <c r="L6" s="15" t="s">
        <v>16</v>
      </c>
      <c r="M6" s="15"/>
    </row>
    <row r="7" spans="1:14" x14ac:dyDescent="0.25">
      <c r="A7" s="15" t="s">
        <v>21</v>
      </c>
      <c r="B7" s="15" t="s">
        <v>22</v>
      </c>
      <c r="C7" s="22">
        <v>10621714001</v>
      </c>
      <c r="D7" s="15">
        <v>32254828</v>
      </c>
      <c r="E7" s="15">
        <v>327.14</v>
      </c>
      <c r="F7" s="15">
        <v>98</v>
      </c>
      <c r="G7" s="15">
        <f t="shared" si="0"/>
        <v>333.81632653061223</v>
      </c>
      <c r="H7" s="21">
        <v>1.4500000000000001E-2</v>
      </c>
      <c r="I7" s="15">
        <f>ROUND(G7*H7,4)</f>
        <v>4.8403</v>
      </c>
      <c r="J7" s="15" t="s">
        <v>16</v>
      </c>
      <c r="K7" s="15">
        <f>ROUND(G7*H7*0.5,4)</f>
        <v>2.4201999999999999</v>
      </c>
      <c r="L7" s="15" t="s">
        <v>16</v>
      </c>
      <c r="M7" s="15"/>
    </row>
    <row r="8" spans="1:14" x14ac:dyDescent="0.25">
      <c r="A8" s="15" t="s">
        <v>23</v>
      </c>
      <c r="B8" s="15" t="s">
        <v>24</v>
      </c>
      <c r="C8" s="20" t="s">
        <v>53</v>
      </c>
      <c r="D8" s="15" t="s">
        <v>61</v>
      </c>
      <c r="E8" s="15">
        <v>551.14</v>
      </c>
      <c r="F8" s="15">
        <v>99.4</v>
      </c>
      <c r="G8" s="15">
        <f t="shared" si="0"/>
        <v>554.46680080482884</v>
      </c>
      <c r="H8" s="21">
        <v>4.5799999999999999E-3</v>
      </c>
      <c r="I8" s="15">
        <f>ROUND(G8*H8,4)</f>
        <v>2.5394999999999999</v>
      </c>
      <c r="J8" s="15" t="s">
        <v>16</v>
      </c>
      <c r="K8" s="15">
        <f>ROUND(G8*H8*0.5,4)</f>
        <v>1.2697000000000001</v>
      </c>
      <c r="L8" s="15" t="s">
        <v>16</v>
      </c>
      <c r="M8" s="15"/>
    </row>
    <row r="9" spans="1:14" x14ac:dyDescent="0.25">
      <c r="A9" s="15" t="s">
        <v>25</v>
      </c>
      <c r="B9" s="15" t="s">
        <v>26</v>
      </c>
      <c r="C9" s="20">
        <v>922006</v>
      </c>
      <c r="D9" s="15" t="s">
        <v>1</v>
      </c>
      <c r="E9" s="23" t="s">
        <v>27</v>
      </c>
      <c r="F9" s="23"/>
      <c r="G9" s="24">
        <v>100</v>
      </c>
      <c r="H9" s="24">
        <v>1.8600000000000001E-5</v>
      </c>
      <c r="I9" s="24">
        <f>1000000*H9*1/(G9/1000)</f>
        <v>186</v>
      </c>
      <c r="J9" s="24" t="s">
        <v>28</v>
      </c>
      <c r="K9" s="24">
        <f>1000000*H9*0.5/(G9/1000)</f>
        <v>93</v>
      </c>
      <c r="L9" s="24" t="s">
        <v>28</v>
      </c>
      <c r="M9" s="24"/>
      <c r="N9" s="2"/>
    </row>
    <row r="10" spans="1:14" x14ac:dyDescent="0.25">
      <c r="A10" s="15" t="s">
        <v>29</v>
      </c>
      <c r="B10" s="15" t="s">
        <v>40</v>
      </c>
      <c r="C10" s="20" t="s">
        <v>30</v>
      </c>
      <c r="D10" s="15" t="s">
        <v>1</v>
      </c>
      <c r="E10" s="23" t="s">
        <v>27</v>
      </c>
      <c r="F10" s="23"/>
      <c r="G10" s="24">
        <v>500</v>
      </c>
      <c r="H10" s="25">
        <v>5.6800000000000002E-3</v>
      </c>
      <c r="I10" s="24">
        <f>1000*H10*1/(G10/1000)</f>
        <v>11.36</v>
      </c>
      <c r="J10" s="24" t="s">
        <v>31</v>
      </c>
      <c r="K10" s="24">
        <f>1000*H10*0.5/(G10/1000)</f>
        <v>5.68</v>
      </c>
      <c r="L10" s="24" t="s">
        <v>31</v>
      </c>
      <c r="M10" s="24"/>
      <c r="N10" s="2"/>
    </row>
    <row r="11" spans="1:14" x14ac:dyDescent="0.25">
      <c r="A11" t="s">
        <v>1</v>
      </c>
    </row>
    <row r="12" spans="1:14" x14ac:dyDescent="0.25">
      <c r="A12" s="15" t="s">
        <v>2</v>
      </c>
      <c r="B12" s="15" t="s">
        <v>32</v>
      </c>
      <c r="C12" s="15" t="s">
        <v>33</v>
      </c>
    </row>
    <row r="13" spans="1:14" x14ac:dyDescent="0.25">
      <c r="A13" s="15" t="s">
        <v>34</v>
      </c>
      <c r="B13" s="15" t="s">
        <v>1</v>
      </c>
      <c r="C13" s="15" t="s">
        <v>1</v>
      </c>
    </row>
    <row r="14" spans="1:14" x14ac:dyDescent="0.25">
      <c r="A14" t="s">
        <v>35</v>
      </c>
      <c r="B14" t="s">
        <v>1</v>
      </c>
      <c r="C14" t="s">
        <v>1</v>
      </c>
    </row>
    <row r="15" spans="1:14" x14ac:dyDescent="0.25">
      <c r="A15" t="s">
        <v>36</v>
      </c>
    </row>
    <row r="18" spans="1:14" ht="21" customHeight="1" x14ac:dyDescent="0.3">
      <c r="A18" s="30" t="s">
        <v>37</v>
      </c>
      <c r="B18" s="30"/>
      <c r="C18" s="30"/>
      <c r="D18" s="15"/>
      <c r="E18" s="15"/>
      <c r="F18" s="15"/>
      <c r="G18" s="15"/>
      <c r="H18" s="15"/>
      <c r="I18" s="15"/>
      <c r="J18" s="15"/>
      <c r="K18" s="29"/>
    </row>
    <row r="19" spans="1:14" x14ac:dyDescent="0.25">
      <c r="A19" s="15" t="s">
        <v>3</v>
      </c>
      <c r="B19" s="15" t="s">
        <v>4</v>
      </c>
      <c r="C19" s="15" t="s">
        <v>5</v>
      </c>
      <c r="D19" s="15" t="s">
        <v>6</v>
      </c>
      <c r="E19" s="15" t="s">
        <v>7</v>
      </c>
      <c r="F19" s="15" t="s">
        <v>8</v>
      </c>
      <c r="G19" s="15" t="s">
        <v>9</v>
      </c>
      <c r="H19" s="15" t="s">
        <v>10</v>
      </c>
      <c r="I19" s="15" t="s">
        <v>57</v>
      </c>
      <c r="J19" s="15" t="s">
        <v>12</v>
      </c>
      <c r="K19" s="15" t="s">
        <v>51</v>
      </c>
    </row>
    <row r="20" spans="1:14" x14ac:dyDescent="0.25">
      <c r="A20" s="15" t="s">
        <v>13</v>
      </c>
      <c r="B20" s="15" t="s">
        <v>14</v>
      </c>
      <c r="C20" s="20" t="s">
        <v>15</v>
      </c>
      <c r="D20" s="15" t="s">
        <v>59</v>
      </c>
      <c r="E20" s="15">
        <v>380.35</v>
      </c>
      <c r="F20" s="15">
        <v>97.5</v>
      </c>
      <c r="G20" s="15">
        <f>E20/F20*100</f>
        <v>390.10256410256414</v>
      </c>
      <c r="H20" s="21">
        <v>7.0000000000000001E-3</v>
      </c>
      <c r="I20" s="15">
        <f>ROUND(G20*H20,4)</f>
        <v>2.7307000000000001</v>
      </c>
      <c r="J20" s="15" t="s">
        <v>16</v>
      </c>
      <c r="K20" s="15"/>
    </row>
    <row r="21" spans="1:14" x14ac:dyDescent="0.25">
      <c r="A21" s="15" t="s">
        <v>17</v>
      </c>
      <c r="B21" s="15" t="s">
        <v>24</v>
      </c>
      <c r="C21" s="20" t="s">
        <v>18</v>
      </c>
      <c r="D21" s="15" t="s">
        <v>60</v>
      </c>
      <c r="E21" s="15">
        <v>68.08</v>
      </c>
      <c r="F21" s="15">
        <v>99</v>
      </c>
      <c r="G21" s="15">
        <f t="shared" ref="G21:G24" si="2">E21/F21*100</f>
        <v>68.767676767676761</v>
      </c>
      <c r="H21" s="21">
        <v>0.02</v>
      </c>
      <c r="I21" s="15">
        <f t="shared" ref="I21" si="3">ROUND(G21*H21,4)</f>
        <v>1.3754</v>
      </c>
      <c r="J21" s="15" t="s">
        <v>16</v>
      </c>
      <c r="K21" s="15"/>
    </row>
    <row r="22" spans="1:14" x14ac:dyDescent="0.25">
      <c r="A22" s="15" t="s">
        <v>19</v>
      </c>
      <c r="B22" s="15" t="s">
        <v>14</v>
      </c>
      <c r="C22" s="20" t="s">
        <v>20</v>
      </c>
      <c r="D22" s="15" t="s">
        <v>58</v>
      </c>
      <c r="E22" s="15">
        <v>74.55</v>
      </c>
      <c r="F22" s="15">
        <v>99.9</v>
      </c>
      <c r="G22" s="15">
        <f t="shared" si="2"/>
        <v>74.624624624624616</v>
      </c>
      <c r="H22" s="21">
        <v>5.2999999999999999E-2</v>
      </c>
      <c r="I22" s="15">
        <f>ROUND(G22*H22,4)</f>
        <v>3.9550999999999998</v>
      </c>
      <c r="J22" s="15" t="s">
        <v>16</v>
      </c>
      <c r="K22" s="15"/>
      <c r="N22" s="1"/>
    </row>
    <row r="23" spans="1:14" x14ac:dyDescent="0.25">
      <c r="A23" s="15" t="s">
        <v>21</v>
      </c>
      <c r="B23" s="15" t="s">
        <v>22</v>
      </c>
      <c r="C23" s="20">
        <v>10621714001</v>
      </c>
      <c r="D23" s="15" t="s">
        <v>1</v>
      </c>
      <c r="E23" s="15">
        <v>327.14</v>
      </c>
      <c r="F23" s="15">
        <v>98</v>
      </c>
      <c r="G23" s="15">
        <f t="shared" si="2"/>
        <v>333.81632653061223</v>
      </c>
      <c r="H23" s="21">
        <v>1.4500000000000001E-2</v>
      </c>
      <c r="I23" s="15">
        <f>ROUND(G23*H23,4)</f>
        <v>4.8403</v>
      </c>
      <c r="J23" s="15" t="s">
        <v>16</v>
      </c>
      <c r="K23" s="15"/>
    </row>
    <row r="24" spans="1:14" x14ac:dyDescent="0.25">
      <c r="A24" s="15" t="s">
        <v>23</v>
      </c>
      <c r="B24" s="15" t="s">
        <v>24</v>
      </c>
      <c r="C24" s="20" t="s">
        <v>53</v>
      </c>
      <c r="D24" s="15" t="s">
        <v>61</v>
      </c>
      <c r="E24" s="15">
        <v>551.14</v>
      </c>
      <c r="F24" s="15">
        <v>99.4</v>
      </c>
      <c r="G24" s="15">
        <f t="shared" si="2"/>
        <v>554.46680080482884</v>
      </c>
      <c r="H24" s="21">
        <v>4.64E-3</v>
      </c>
      <c r="I24" s="15">
        <f>ROUND(G24*H24,4)</f>
        <v>2.5727000000000002</v>
      </c>
      <c r="J24" s="15" t="s">
        <v>16</v>
      </c>
      <c r="K24" s="15"/>
      <c r="N24" s="1"/>
    </row>
    <row r="25" spans="1:14" x14ac:dyDescent="0.25">
      <c r="A25" s="15" t="s">
        <v>25</v>
      </c>
      <c r="B25" s="15" t="s">
        <v>38</v>
      </c>
      <c r="C25" s="20">
        <v>922006</v>
      </c>
      <c r="D25" s="15" t="s">
        <v>1</v>
      </c>
      <c r="E25" s="23" t="s">
        <v>27</v>
      </c>
      <c r="F25" s="23"/>
      <c r="G25" s="24">
        <v>100</v>
      </c>
      <c r="H25" s="24">
        <v>7.0099999999999997E-3</v>
      </c>
      <c r="I25" s="24">
        <f>1000*H25*1/(G25/1000)</f>
        <v>70.099999999999994</v>
      </c>
      <c r="J25" s="24" t="s">
        <v>39</v>
      </c>
      <c r="K25" s="24"/>
      <c r="L25" s="2"/>
      <c r="M25" s="2"/>
      <c r="N25" s="2"/>
    </row>
    <row r="26" spans="1:14" x14ac:dyDescent="0.25">
      <c r="A26" s="15" t="s">
        <v>29</v>
      </c>
      <c r="B26" s="15" t="s">
        <v>40</v>
      </c>
      <c r="C26" s="20" t="s">
        <v>30</v>
      </c>
      <c r="D26" s="15" t="s">
        <v>1</v>
      </c>
      <c r="E26" s="23" t="s">
        <v>27</v>
      </c>
      <c r="F26" s="23"/>
      <c r="G26" s="24">
        <v>500</v>
      </c>
      <c r="H26" s="24">
        <v>5.2100000000000002E-3</v>
      </c>
      <c r="I26" s="24">
        <f>1000*H26*1/(G26/1000)</f>
        <v>10.42</v>
      </c>
      <c r="J26" s="24" t="s">
        <v>31</v>
      </c>
      <c r="K26" s="24"/>
      <c r="L26" s="2"/>
      <c r="M26" s="2"/>
      <c r="N26" s="2"/>
    </row>
    <row r="28" spans="1:14" x14ac:dyDescent="0.25">
      <c r="A28" s="15" t="s">
        <v>37</v>
      </c>
      <c r="B28" s="15" t="s">
        <v>32</v>
      </c>
      <c r="C28" s="15" t="s">
        <v>33</v>
      </c>
    </row>
    <row r="29" spans="1:14" x14ac:dyDescent="0.25">
      <c r="A29" s="15" t="s">
        <v>34</v>
      </c>
      <c r="B29" s="15" t="s">
        <v>1</v>
      </c>
      <c r="C29" s="15" t="s">
        <v>1</v>
      </c>
    </row>
    <row r="30" spans="1:14" x14ac:dyDescent="0.25">
      <c r="A30" t="s">
        <v>35</v>
      </c>
      <c r="B30" t="s">
        <v>1</v>
      </c>
      <c r="C30" t="s">
        <v>1</v>
      </c>
    </row>
    <row r="31" spans="1:14" x14ac:dyDescent="0.25">
      <c r="A31" t="s">
        <v>41</v>
      </c>
    </row>
  </sheetData>
  <mergeCells count="7">
    <mergeCell ref="A2:C2"/>
    <mergeCell ref="A18:C18"/>
    <mergeCell ref="E9:F9"/>
    <mergeCell ref="E10:F10"/>
    <mergeCell ref="E25:F25"/>
    <mergeCell ref="E26:F26"/>
    <mergeCell ref="K2:K3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4BCC-9005-4547-A616-438147BAC55F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>
        <v>0.18</v>
      </c>
    </row>
    <row r="2" spans="1:1" x14ac:dyDescent="0.25">
      <c r="A2">
        <v>8.4000000000000005E-2</v>
      </c>
    </row>
    <row r="3" spans="1:1" x14ac:dyDescent="0.25">
      <c r="A3">
        <v>1.0999999999999999E-2</v>
      </c>
    </row>
    <row r="4" spans="1:1" x14ac:dyDescent="0.25">
      <c r="A4">
        <f>A1-(A2+A3)</f>
        <v>8.4999999999999992E-2</v>
      </c>
    </row>
    <row r="5" spans="1:1" x14ac:dyDescent="0.25">
      <c r="A5">
        <f>A4-0.032</f>
        <v>5.2999999999999992E-2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5879-A3F5-4999-ADF2-8C2DDFA1ACC5}">
  <dimension ref="A2:K21"/>
  <sheetViews>
    <sheetView workbookViewId="0">
      <selection activeCell="M4" sqref="M4"/>
    </sheetView>
  </sheetViews>
  <sheetFormatPr defaultRowHeight="15" x14ac:dyDescent="0.25"/>
  <cols>
    <col min="6" max="6" width="14.7109375" bestFit="1" customWidth="1"/>
    <col min="7" max="7" width="14.7109375" customWidth="1"/>
    <col min="8" max="8" width="13.140625" bestFit="1" customWidth="1"/>
    <col min="9" max="9" width="12" bestFit="1" customWidth="1"/>
    <col min="10" max="10" width="13.140625" bestFit="1" customWidth="1"/>
    <col min="11" max="11" width="12" bestFit="1" customWidth="1"/>
  </cols>
  <sheetData>
    <row r="2" spans="1:11" ht="15.75" x14ac:dyDescent="0.25">
      <c r="A2" s="9" t="s">
        <v>42</v>
      </c>
      <c r="B2" s="6" t="s">
        <v>54</v>
      </c>
      <c r="C2" s="6" t="s">
        <v>55</v>
      </c>
      <c r="D2" s="5" t="s">
        <v>43</v>
      </c>
      <c r="E2" s="5" t="s">
        <v>44</v>
      </c>
      <c r="F2" s="7" t="s">
        <v>45</v>
      </c>
      <c r="G2" s="11"/>
      <c r="H2" s="12" t="s">
        <v>49</v>
      </c>
      <c r="I2" s="13" t="s">
        <v>56</v>
      </c>
      <c r="J2" s="14" t="s">
        <v>50</v>
      </c>
      <c r="K2" s="13" t="s">
        <v>56</v>
      </c>
    </row>
    <row r="3" spans="1:11" ht="18.75" x14ac:dyDescent="0.3">
      <c r="A3" s="10">
        <v>6.6</v>
      </c>
      <c r="B3">
        <v>0.60104000000000002</v>
      </c>
      <c r="C3">
        <v>0.39895999999999998</v>
      </c>
      <c r="D3" s="8">
        <v>40</v>
      </c>
      <c r="E3" s="8">
        <v>1.5</v>
      </c>
      <c r="F3" s="8">
        <f>D3*E3</f>
        <v>60</v>
      </c>
      <c r="G3" s="16">
        <v>6.6</v>
      </c>
      <c r="H3" s="17">
        <f>B3*F3</f>
        <v>36.062400000000004</v>
      </c>
      <c r="I3" s="18"/>
      <c r="J3" s="17">
        <f>F3*C3</f>
        <v>23.9376</v>
      </c>
      <c r="K3" s="15"/>
    </row>
    <row r="4" spans="1:11" ht="18.75" x14ac:dyDescent="0.3">
      <c r="A4" s="10">
        <v>6.5</v>
      </c>
      <c r="B4">
        <v>0.544547</v>
      </c>
      <c r="C4">
        <v>0.455453</v>
      </c>
      <c r="D4" s="8">
        <v>40</v>
      </c>
      <c r="E4" s="8">
        <v>1.5</v>
      </c>
      <c r="F4" s="8">
        <f t="shared" ref="F4:F17" si="0">D4*E4</f>
        <v>60</v>
      </c>
      <c r="G4" s="16">
        <v>6.5</v>
      </c>
      <c r="H4" s="17">
        <f>B4*F4</f>
        <v>32.672820000000002</v>
      </c>
      <c r="I4" s="17"/>
      <c r="J4" s="17">
        <f>F4*C4</f>
        <v>27.327179999999998</v>
      </c>
      <c r="K4" s="15"/>
    </row>
    <row r="5" spans="1:11" ht="18.75" x14ac:dyDescent="0.3">
      <c r="A5" s="10">
        <v>6.4</v>
      </c>
      <c r="B5">
        <v>0.48697000000000001</v>
      </c>
      <c r="C5">
        <v>0.51302999999999999</v>
      </c>
      <c r="D5" s="8">
        <v>40</v>
      </c>
      <c r="E5" s="8">
        <v>1.5</v>
      </c>
      <c r="F5" s="8">
        <f t="shared" si="0"/>
        <v>60</v>
      </c>
      <c r="G5" s="16">
        <v>6.4</v>
      </c>
      <c r="H5" s="17">
        <f>B5*F5</f>
        <v>29.2182</v>
      </c>
      <c r="I5" s="17"/>
      <c r="J5" s="17">
        <f>F5*C5</f>
        <v>30.7818</v>
      </c>
      <c r="K5" s="15"/>
    </row>
    <row r="6" spans="1:11" ht="18.75" x14ac:dyDescent="0.3">
      <c r="A6" s="10">
        <v>6.3</v>
      </c>
      <c r="B6">
        <v>0.42981900000000001</v>
      </c>
      <c r="C6">
        <v>0.57018100000000005</v>
      </c>
      <c r="D6" s="8">
        <v>40</v>
      </c>
      <c r="E6" s="8">
        <v>1.5</v>
      </c>
      <c r="F6" s="8">
        <f t="shared" si="0"/>
        <v>60</v>
      </c>
      <c r="G6" s="16">
        <v>6.3</v>
      </c>
      <c r="H6" s="17">
        <f>B6*F6</f>
        <v>25.78914</v>
      </c>
      <c r="I6" s="17"/>
      <c r="J6" s="17">
        <f>F6*C6</f>
        <v>34.210860000000004</v>
      </c>
      <c r="K6" s="15"/>
    </row>
    <row r="7" spans="1:11" ht="18.75" x14ac:dyDescent="0.3">
      <c r="A7" s="10">
        <v>6.2</v>
      </c>
      <c r="B7">
        <v>0.374554</v>
      </c>
      <c r="C7">
        <v>0.62544599999999995</v>
      </c>
      <c r="D7" s="8">
        <v>40</v>
      </c>
      <c r="E7" s="8">
        <v>1.5</v>
      </c>
      <c r="F7" s="8">
        <f t="shared" si="0"/>
        <v>60</v>
      </c>
      <c r="G7" s="16">
        <v>6.2</v>
      </c>
      <c r="H7" s="17">
        <f>B7*F7</f>
        <v>22.473240000000001</v>
      </c>
      <c r="I7" s="17"/>
      <c r="J7" s="17">
        <f>F7*C7</f>
        <v>37.526759999999996</v>
      </c>
      <c r="K7" s="15"/>
    </row>
    <row r="8" spans="1:11" ht="18.75" x14ac:dyDescent="0.3">
      <c r="A8" s="10">
        <v>6.1</v>
      </c>
      <c r="B8">
        <v>0.32244499999999998</v>
      </c>
      <c r="C8">
        <v>0.67755500000000002</v>
      </c>
      <c r="D8" s="8">
        <v>40</v>
      </c>
      <c r="E8" s="8">
        <v>1.5</v>
      </c>
      <c r="F8" s="8">
        <f t="shared" si="0"/>
        <v>60</v>
      </c>
      <c r="G8" s="16">
        <v>6.1</v>
      </c>
      <c r="H8" s="17">
        <f>B8*F8</f>
        <v>19.346699999999998</v>
      </c>
      <c r="I8" s="17"/>
      <c r="J8" s="17">
        <f>F8*C8</f>
        <v>40.653300000000002</v>
      </c>
      <c r="K8" s="15"/>
    </row>
    <row r="9" spans="1:11" ht="18.75" x14ac:dyDescent="0.3">
      <c r="A9" s="10">
        <v>6</v>
      </c>
      <c r="B9">
        <v>0.27445999999999998</v>
      </c>
      <c r="C9">
        <v>0.72553999999999996</v>
      </c>
      <c r="D9" s="8">
        <v>40</v>
      </c>
      <c r="E9" s="8">
        <v>1.5</v>
      </c>
      <c r="F9" s="8">
        <f t="shared" si="0"/>
        <v>60</v>
      </c>
      <c r="G9" s="16">
        <v>6</v>
      </c>
      <c r="H9" s="17">
        <f>B9*F9</f>
        <v>16.467599999999997</v>
      </c>
      <c r="I9" s="17"/>
      <c r="J9" s="17">
        <f>F9*C9</f>
        <v>43.532399999999996</v>
      </c>
      <c r="K9" s="15"/>
    </row>
    <row r="10" spans="1:11" ht="18.75" x14ac:dyDescent="0.3">
      <c r="A10" s="10">
        <v>5.9</v>
      </c>
      <c r="B10">
        <v>0.23121800000000001</v>
      </c>
      <c r="C10">
        <v>0.76878199999999997</v>
      </c>
      <c r="D10" s="8">
        <v>40</v>
      </c>
      <c r="E10" s="8">
        <v>1.5</v>
      </c>
      <c r="F10" s="8">
        <f t="shared" si="0"/>
        <v>60</v>
      </c>
      <c r="G10" s="16">
        <v>5.9</v>
      </c>
      <c r="H10" s="17">
        <f>B10*F10</f>
        <v>13.87308</v>
      </c>
      <c r="I10" s="17"/>
      <c r="J10" s="17">
        <f>F10*C10</f>
        <v>46.126919999999998</v>
      </c>
      <c r="K10" s="15"/>
    </row>
    <row r="11" spans="1:11" ht="18.75" x14ac:dyDescent="0.3">
      <c r="A11" s="10">
        <v>5.8</v>
      </c>
      <c r="B11">
        <v>0.192991</v>
      </c>
      <c r="C11">
        <v>0.80700899999999998</v>
      </c>
      <c r="D11" s="8">
        <v>40</v>
      </c>
      <c r="E11" s="8">
        <v>1.5</v>
      </c>
      <c r="F11" s="8">
        <f t="shared" si="0"/>
        <v>60</v>
      </c>
      <c r="G11" s="16">
        <v>5.8</v>
      </c>
      <c r="H11" s="17">
        <f>B11*F11</f>
        <v>11.579459999999999</v>
      </c>
      <c r="I11" s="17"/>
      <c r="J11" s="17">
        <f>F11*C11</f>
        <v>48.420539999999995</v>
      </c>
      <c r="K11" s="15"/>
    </row>
    <row r="12" spans="1:11" ht="18.75" x14ac:dyDescent="0.3">
      <c r="A12" s="10">
        <v>5.7</v>
      </c>
      <c r="B12">
        <v>0.15975300000000001</v>
      </c>
      <c r="C12">
        <v>0.84024699999999997</v>
      </c>
      <c r="D12" s="8">
        <v>40</v>
      </c>
      <c r="E12" s="8">
        <v>1.5</v>
      </c>
      <c r="F12" s="8">
        <f t="shared" si="0"/>
        <v>60</v>
      </c>
      <c r="G12" s="16">
        <v>5.7</v>
      </c>
      <c r="H12" s="17">
        <f>B12*F12</f>
        <v>9.5851800000000011</v>
      </c>
      <c r="I12" s="17"/>
      <c r="J12" s="17">
        <f>F12*C12</f>
        <v>50.414819999999999</v>
      </c>
      <c r="K12" s="15"/>
    </row>
    <row r="13" spans="1:11" ht="18.75" x14ac:dyDescent="0.3">
      <c r="A13" s="10">
        <v>5.6</v>
      </c>
      <c r="B13">
        <v>0.13125100000000001</v>
      </c>
      <c r="C13">
        <v>0.86874899999999999</v>
      </c>
      <c r="D13" s="8">
        <v>40</v>
      </c>
      <c r="E13" s="8">
        <v>1.5</v>
      </c>
      <c r="F13" s="8">
        <f t="shared" si="0"/>
        <v>60</v>
      </c>
      <c r="G13" s="16">
        <v>5.6</v>
      </c>
      <c r="H13" s="17">
        <f>B13*F13</f>
        <v>7.8750600000000004</v>
      </c>
      <c r="I13" s="17"/>
      <c r="J13" s="17">
        <f>F13*C13</f>
        <v>52.124940000000002</v>
      </c>
      <c r="K13" s="15"/>
    </row>
    <row r="14" spans="1:11" ht="18.75" x14ac:dyDescent="0.3">
      <c r="A14" s="10">
        <v>5.5</v>
      </c>
      <c r="B14">
        <v>0.107076</v>
      </c>
      <c r="C14">
        <v>0.89292400000000005</v>
      </c>
      <c r="D14" s="8">
        <v>40</v>
      </c>
      <c r="E14" s="8">
        <v>1.5</v>
      </c>
      <c r="F14" s="8">
        <f t="shared" si="0"/>
        <v>60</v>
      </c>
      <c r="G14" s="16">
        <v>5.5</v>
      </c>
      <c r="H14" s="17">
        <f>B14*F14</f>
        <v>6.4245600000000005</v>
      </c>
      <c r="I14" s="17"/>
      <c r="J14" s="17">
        <f>F14*C14</f>
        <v>53.57544</v>
      </c>
      <c r="K14" s="15"/>
    </row>
    <row r="15" spans="1:11" ht="18.75" x14ac:dyDescent="0.3">
      <c r="A15" s="10">
        <v>5.4</v>
      </c>
      <c r="B15">
        <v>8.6738300000000004E-2</v>
      </c>
      <c r="C15">
        <v>0.91326200000000002</v>
      </c>
      <c r="D15" s="8">
        <v>40</v>
      </c>
      <c r="E15" s="8">
        <v>1.5</v>
      </c>
      <c r="F15" s="8">
        <f t="shared" si="0"/>
        <v>60</v>
      </c>
      <c r="G15" s="16">
        <v>5.4</v>
      </c>
      <c r="H15" s="17">
        <f>B15*F15</f>
        <v>5.2042980000000005</v>
      </c>
      <c r="I15" s="17"/>
      <c r="J15" s="17">
        <f>F15*C15</f>
        <v>54.795720000000003</v>
      </c>
      <c r="K15" s="15"/>
    </row>
    <row r="16" spans="1:11" ht="18.75" x14ac:dyDescent="0.3">
      <c r="A16" s="10">
        <v>5.2</v>
      </c>
      <c r="B16">
        <v>5.54879E-2</v>
      </c>
      <c r="C16">
        <v>0.94451200000000002</v>
      </c>
      <c r="D16" s="8">
        <v>40</v>
      </c>
      <c r="E16" s="8">
        <v>1.5</v>
      </c>
      <c r="F16" s="8">
        <f t="shared" si="0"/>
        <v>60</v>
      </c>
      <c r="G16" s="16">
        <v>5.2</v>
      </c>
      <c r="H16" s="17">
        <f>B16*F16</f>
        <v>3.3292739999999998</v>
      </c>
      <c r="I16" s="17"/>
      <c r="J16" s="17">
        <f>F16*C16</f>
        <v>56.670720000000003</v>
      </c>
      <c r="K16" s="15"/>
    </row>
    <row r="17" spans="1:11" ht="18.75" x14ac:dyDescent="0.3">
      <c r="A17" s="10">
        <v>5</v>
      </c>
      <c r="B17">
        <v>3.3536999999999997E-2</v>
      </c>
      <c r="C17">
        <v>0.96646299999999996</v>
      </c>
      <c r="D17" s="8">
        <v>40</v>
      </c>
      <c r="E17" s="8">
        <v>1.5</v>
      </c>
      <c r="F17" s="8">
        <f t="shared" si="0"/>
        <v>60</v>
      </c>
      <c r="G17" s="16">
        <v>5</v>
      </c>
      <c r="H17" s="17">
        <f>B17*F17</f>
        <v>2.0122199999999997</v>
      </c>
      <c r="I17" s="17"/>
      <c r="J17" s="17">
        <f>F17*C17</f>
        <v>57.987780000000001</v>
      </c>
      <c r="K17" s="15"/>
    </row>
    <row r="18" spans="1:11" x14ac:dyDescent="0.25">
      <c r="B18" s="3"/>
      <c r="F18" t="s">
        <v>45</v>
      </c>
      <c r="H18">
        <f>SUM(H3:H17)</f>
        <v>241.91323200000002</v>
      </c>
      <c r="J18">
        <f>SUM(J3:J17)</f>
        <v>658.08677999999998</v>
      </c>
    </row>
    <row r="19" spans="1:11" x14ac:dyDescent="0.25">
      <c r="F19" t="s">
        <v>46</v>
      </c>
      <c r="H19">
        <v>500</v>
      </c>
      <c r="J19">
        <v>1000</v>
      </c>
    </row>
    <row r="20" spans="1:11" x14ac:dyDescent="0.25">
      <c r="F20" t="s">
        <v>47</v>
      </c>
      <c r="H20">
        <f>H19-H18</f>
        <v>258.08676800000001</v>
      </c>
      <c r="J20">
        <f t="shared" ref="J20" si="1">J19-J18</f>
        <v>341.91322000000002</v>
      </c>
    </row>
    <row r="21" spans="1:11" x14ac:dyDescent="0.25">
      <c r="F21" t="s">
        <v>48</v>
      </c>
      <c r="H21">
        <v>56</v>
      </c>
      <c r="J21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11" Type="http://schemas.openxmlformats.org/officeDocument/2006/relationships/customXmlProps" Target="itemProps4.xml"/>
  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abArchives xmlns:xsi="http://www.w3.org/2001/XMLSchema-instance" xmlns:xsd="http://www.w3.org/2001/XMLSchema">
  <BaseUri>https://mynotebook.labarchives.com</BaseUri>
  <eid>MTY1LjF8NjczMzIxLzEyNy9FbnRyeVBhcnQvMzMwMTQzMDY3MHw0MTkuMDk5OTk5OTk5OTk5OTc=</eid>
  <version>1</version>
  <updated-at>2022-01-25T10:21:50-05:00</updated-at>
</LabArchives>
</file>

<file path=customXml/itemProps1.xml><?xml version="1.0" encoding="utf-8"?>
<ds:datastoreItem xmlns:ds="http://schemas.openxmlformats.org/officeDocument/2006/customXml" ds:itemID="{7FF793ED-39D3-47CF-943C-26042DE886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719E9-DEAC-4857-9162-CA5CC7447214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5d5a2885-0f9b-4d04-9bc1-f867a2376b8a"/>
    <ds:schemaRef ds:uri="http://purl.org/dc/dcmitype/"/>
    <ds:schemaRef ds:uri="6cbc0c5a-d948-46e5-8624-1bad210f77c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88C5A5F-E725-41A4-8601-E4ED4BF2E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502E5E-11F8-480F-A423-1B357785A72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mixing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Faruk</dc:creator>
  <cp:keywords/>
  <dc:description/>
  <cp:lastModifiedBy>Greg Milburn</cp:lastModifiedBy>
  <cp:revision/>
  <cp:lastPrinted>2022-01-25T15:00:18Z</cp:lastPrinted>
  <dcterms:created xsi:type="dcterms:W3CDTF">2018-07-03T20:59:04Z</dcterms:created>
  <dcterms:modified xsi:type="dcterms:W3CDTF">2022-01-25T15:21:36Z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