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9BCB6AFC-D6DA-43A8-A5D7-7558658BB4F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al.'!$A$1:$K$17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H14" i="2" l="1"/>
  <c r="I14" i="2"/>
  <c r="H15" i="2"/>
  <c r="H16" i="2"/>
  <c r="H17" i="2"/>
  <c r="I16" i="2"/>
  <c r="I17" i="2"/>
  <c r="I15" i="2"/>
  <c r="N21" i="2"/>
  <c r="N20" i="2"/>
  <c r="P19" i="2"/>
  <c r="P18" i="2"/>
  <c r="N18" i="2"/>
  <c r="I6" i="2"/>
  <c r="J6" i="2"/>
  <c r="I7" i="2"/>
  <c r="J7" i="2"/>
  <c r="J5" i="2"/>
  <c r="I5" i="2"/>
  <c r="P15" i="2"/>
  <c r="O13" i="2"/>
  <c r="O14" i="2"/>
  <c r="O15" i="2"/>
  <c r="O12" i="2"/>
  <c r="N15" i="2"/>
  <c r="M11" i="2"/>
  <c r="M10" i="2"/>
  <c r="O8" i="2"/>
  <c r="N8" i="2"/>
  <c r="M4" i="2"/>
  <c r="O7" i="2" s="1"/>
  <c r="P8" i="2" s="1"/>
  <c r="O5" i="2" l="1"/>
  <c r="O6" i="2"/>
</calcChain>
</file>

<file path=xl/sharedStrings.xml><?xml version="1.0" encoding="utf-8"?>
<sst xmlns="http://schemas.openxmlformats.org/spreadsheetml/2006/main" count="88" uniqueCount="42">
  <si>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</si>
  <si>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</si>
  <si>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</si>
  <si>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</si>
  <si>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</si>
  <si>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</si>
  <si>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</si>
  <si>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</si>
  <si>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</si>
  <si>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</si>
  <si>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</si>
  <si>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</si>
  <si>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</si>
  <si>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</si>
  <si>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</si>
  <si>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</si>
  <si>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</si>
  <si>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</si>
  <si>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</si>
  <si>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</si>
  <si>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</si>
  <si>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</si>
  <si>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</si>
  <si>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</si>
  <si>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</si>
  <si>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</si>
  <si>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</si>
  <si>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</si>
  <si>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</si>
  <si>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</si>
  <si>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60%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</si>
  <si>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</si>
  <si>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</si>
  <si>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</si>
  <si>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</si>
  <si>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</si>
  <si>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60% perchloric
acid</t>
  </si>
  <si>
    <t>50% perchloric
acid</t>
  </si>
  <si>
    <t>amount to make 50% PCA</t>
  </si>
  <si>
    <t>add water to make up ΔV</t>
  </si>
  <si>
    <t>isopronal 68mL to 10mL</t>
  </si>
  <si>
    <t>DMAB 68mL to 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</si>
</sst>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7" formatCode="0.0000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7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7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7" fontId="0" fillId="0" borderId="15" xfId="0" applyNumberFormat="1" applyBorder="1"/>
    <xf numFmtId="167" fontId="0" fillId="0" borderId="29" xfId="0" applyNumberFormat="1" applyBorder="1"/>
    <xf numFmtId="167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25" t="s">
        <v>10</v>
      </c>
      <c r="B1" s="26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4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4"/>
    </row>
    <row r="7" spans="1:12" ht="30" customHeight="1" thickBot="1" x14ac:dyDescent="0.25">
      <c r="A7" s="27"/>
      <c r="B7" s="17"/>
      <c r="C7" s="18"/>
      <c r="D7" s="18"/>
      <c r="E7" s="18"/>
      <c r="F7" s="18"/>
      <c r="G7" s="18"/>
      <c r="H7" s="18"/>
      <c r="I7" s="18"/>
      <c r="J7" s="18"/>
      <c r="L7" s="35"/>
    </row>
    <row r="8" spans="1:12" ht="30" customHeight="1" thickBot="1" x14ac:dyDescent="0.25">
      <c r="A8" s="25" t="s">
        <v>13</v>
      </c>
      <c r="B8" s="26"/>
      <c r="L8" s="35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P26"/>
  <sheetViews>
    <sheetView tabSelected="1" workbookViewId="0">
      <selection activeCell="H2" sqref="H2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10" width="10.85546875" customWidth="1"/>
    <col min="11" max="11" width="17.28515625" customWidth="1"/>
    <col min="14" max="14" width="10.85546875" customWidth="1"/>
    <col min="15" max="15" width="10.28515625" customWidth="1"/>
  </cols>
  <sheetData>
    <row r="1" spans="1:16" ht="15.75" customHeight="1" thickBot="1" x14ac:dyDescent="0.25">
      <c r="A1" s="25" t="s">
        <v>31</v>
      </c>
      <c r="B1" s="26"/>
    </row>
    <row r="2" spans="1:16" ht="15.75" customHeight="1" x14ac:dyDescent="0.2">
      <c r="A2" s="3" t="s">
        <v>0</v>
      </c>
      <c r="B2" s="4"/>
    </row>
    <row r="3" spans="1:16" ht="15.75" customHeight="1" thickBot="1" x14ac:dyDescent="0.25">
      <c r="A3" s="1" t="s">
        <v>1</v>
      </c>
      <c r="B3" s="2"/>
    </row>
    <row r="4" spans="1:16" ht="30" customHeight="1" thickBot="1" x14ac:dyDescent="0.25">
      <c r="A4" s="42" t="s">
        <v>2</v>
      </c>
      <c r="B4" s="43" t="s">
        <v>3</v>
      </c>
      <c r="C4" s="43" t="s">
        <v>4</v>
      </c>
      <c r="D4" s="43" t="s">
        <v>5</v>
      </c>
      <c r="E4" s="43" t="s">
        <v>6</v>
      </c>
      <c r="F4" s="44" t="s">
        <v>9</v>
      </c>
      <c r="G4" s="43" t="s">
        <v>7</v>
      </c>
      <c r="H4" s="45" t="s">
        <v>32</v>
      </c>
      <c r="I4" s="45" t="s">
        <v>33</v>
      </c>
      <c r="J4" s="45" t="s">
        <v>34</v>
      </c>
      <c r="K4" s="46" t="s">
        <v>8</v>
      </c>
      <c r="M4" s="51">
        <f>50/68</f>
        <v>0.73529411764705888</v>
      </c>
      <c r="N4" s="52"/>
      <c r="O4" s="52"/>
      <c r="P4" s="53"/>
    </row>
    <row r="5" spans="1:16" ht="30" customHeight="1" x14ac:dyDescent="0.2">
      <c r="A5" s="36" t="s">
        <v>11</v>
      </c>
      <c r="B5" s="37"/>
      <c r="C5" s="37"/>
      <c r="D5" s="37"/>
      <c r="E5" s="37"/>
      <c r="F5" s="38"/>
      <c r="G5" s="39"/>
      <c r="H5" s="40">
        <v>4.5918000000000001</v>
      </c>
      <c r="I5" s="40">
        <f>H5/2</f>
        <v>2.2959000000000001</v>
      </c>
      <c r="J5" s="40">
        <f>H5/5</f>
        <v>0.91836000000000007</v>
      </c>
      <c r="K5" s="41"/>
      <c r="M5" s="54" t="s">
        <v>11</v>
      </c>
      <c r="N5" s="47">
        <v>6</v>
      </c>
      <c r="O5" s="55">
        <f>N5*$M$4</f>
        <v>4.4117647058823533</v>
      </c>
      <c r="P5" s="56"/>
    </row>
    <row r="6" spans="1:16" ht="30" customHeight="1" x14ac:dyDescent="0.2">
      <c r="A6" s="28" t="s">
        <v>14</v>
      </c>
      <c r="B6" s="29"/>
      <c r="C6" s="29"/>
      <c r="D6" s="29"/>
      <c r="E6" s="29"/>
      <c r="F6" s="30"/>
      <c r="G6" s="31"/>
      <c r="H6" s="32">
        <v>39.795900000000003</v>
      </c>
      <c r="I6" s="40">
        <f t="shared" ref="I6:I7" si="0">H6/2</f>
        <v>19.897950000000002</v>
      </c>
      <c r="J6" s="40">
        <f t="shared" ref="J6:J7" si="1">H6/5</f>
        <v>7.9591800000000008</v>
      </c>
      <c r="K6" s="33"/>
      <c r="M6" s="54" t="s">
        <v>28</v>
      </c>
      <c r="N6" s="47">
        <v>52</v>
      </c>
      <c r="O6" s="55">
        <f t="shared" ref="O6:O8" si="2">N6*$M$4</f>
        <v>38.235294117647058</v>
      </c>
      <c r="P6" s="56"/>
    </row>
    <row r="7" spans="1:16" ht="30" customHeight="1" thickBot="1" x14ac:dyDescent="0.25">
      <c r="A7" s="21" t="s">
        <v>12</v>
      </c>
      <c r="B7" s="8"/>
      <c r="C7" s="8"/>
      <c r="D7" s="8"/>
      <c r="E7" s="8"/>
      <c r="F7" s="22"/>
      <c r="G7" s="8"/>
      <c r="H7" s="23">
        <v>10.2041</v>
      </c>
      <c r="I7" s="23">
        <f t="shared" si="0"/>
        <v>5.1020500000000002</v>
      </c>
      <c r="J7" s="23">
        <f t="shared" si="1"/>
        <v>2.0408200000000001</v>
      </c>
      <c r="K7" s="9"/>
      <c r="M7" s="57" t="s">
        <v>29</v>
      </c>
      <c r="N7" s="47">
        <v>16</v>
      </c>
      <c r="O7" s="55">
        <f t="shared" si="2"/>
        <v>11.764705882352942</v>
      </c>
      <c r="P7" s="56"/>
    </row>
    <row r="8" spans="1:16" ht="30" customHeight="1" thickBot="1" x14ac:dyDescent="0.25">
      <c r="A8" s="18"/>
      <c r="B8" s="18"/>
      <c r="C8" s="18"/>
      <c r="D8" s="18"/>
      <c r="E8" s="18"/>
      <c r="F8" s="18"/>
      <c r="G8" s="18"/>
      <c r="H8" s="65"/>
      <c r="I8" s="18"/>
      <c r="J8" s="18"/>
      <c r="K8" s="18"/>
      <c r="M8" s="58" t="s">
        <v>30</v>
      </c>
      <c r="N8" s="59">
        <f>(0.5*16)/0.6</f>
        <v>13.333333333333334</v>
      </c>
      <c r="O8" s="60">
        <f t="shared" si="2"/>
        <v>9.8039215686274517</v>
      </c>
      <c r="P8" s="61">
        <f>(0.5*O7)/0.6</f>
        <v>9.8039215686274517</v>
      </c>
    </row>
    <row r="9" spans="1:16" ht="15.75" customHeight="1" thickBot="1" x14ac:dyDescent="0.25">
      <c r="A9" s="47"/>
      <c r="B9" s="47"/>
      <c r="O9" s="49"/>
    </row>
    <row r="10" spans="1:16" ht="15.75" customHeight="1" thickBot="1" x14ac:dyDescent="0.25">
      <c r="A10" s="25" t="s">
        <v>31</v>
      </c>
      <c r="B10" s="26"/>
      <c r="M10" s="51">
        <f>(N6+N8)</f>
        <v>65.333333333333329</v>
      </c>
      <c r="N10" s="52"/>
      <c r="O10" s="62"/>
      <c r="P10" s="53"/>
    </row>
    <row r="11" spans="1:16" ht="15.75" customHeight="1" x14ac:dyDescent="0.2">
      <c r="A11" s="3" t="s">
        <v>0</v>
      </c>
      <c r="B11" s="4"/>
      <c r="M11" s="63">
        <f>50/M10</f>
        <v>0.76530612244897966</v>
      </c>
      <c r="N11" s="47"/>
      <c r="O11" s="55"/>
      <c r="P11" s="56"/>
    </row>
    <row r="12" spans="1:16" ht="15.75" customHeight="1" thickBot="1" x14ac:dyDescent="0.25">
      <c r="A12" s="1" t="s">
        <v>1</v>
      </c>
      <c r="B12" s="2"/>
      <c r="M12" s="54" t="s">
        <v>11</v>
      </c>
      <c r="N12" s="47">
        <v>6</v>
      </c>
      <c r="O12" s="55">
        <f>N12*$M$11</f>
        <v>4.591836734693878</v>
      </c>
      <c r="P12" s="56"/>
    </row>
    <row r="13" spans="1:16" ht="30" customHeight="1" thickBot="1" x14ac:dyDescent="0.25">
      <c r="A13" s="42" t="s">
        <v>2</v>
      </c>
      <c r="B13" s="43" t="s">
        <v>3</v>
      </c>
      <c r="C13" s="43" t="s">
        <v>4</v>
      </c>
      <c r="D13" s="43" t="s">
        <v>5</v>
      </c>
      <c r="E13" s="43" t="s">
        <v>6</v>
      </c>
      <c r="F13" s="44" t="s">
        <v>9</v>
      </c>
      <c r="G13" s="43" t="s">
        <v>7</v>
      </c>
      <c r="H13" s="45" t="s">
        <v>32</v>
      </c>
      <c r="I13" s="45" t="s">
        <v>33</v>
      </c>
      <c r="J13" s="45" t="s">
        <v>34</v>
      </c>
      <c r="K13" s="46" t="s">
        <v>8</v>
      </c>
      <c r="M13" s="54" t="s">
        <v>28</v>
      </c>
      <c r="N13" s="47">
        <v>52</v>
      </c>
      <c r="O13" s="55">
        <f t="shared" ref="O13:O15" si="3">N13*$M$11</f>
        <v>39.795918367346943</v>
      </c>
      <c r="P13" s="56"/>
    </row>
    <row r="14" spans="1:16" ht="30" customHeight="1" x14ac:dyDescent="0.2">
      <c r="A14" s="36" t="s">
        <v>11</v>
      </c>
      <c r="B14" s="37"/>
      <c r="C14" s="37"/>
      <c r="D14" s="37"/>
      <c r="E14" s="37"/>
      <c r="F14" s="38"/>
      <c r="G14" s="39"/>
      <c r="H14" s="40">
        <f>J14*5</f>
        <v>4.4117647058823533</v>
      </c>
      <c r="I14" s="40">
        <f>J14*2.5</f>
        <v>2.2058823529411766</v>
      </c>
      <c r="J14" s="40">
        <v>0.88235294117647056</v>
      </c>
      <c r="K14" s="41"/>
      <c r="M14" s="57" t="s">
        <v>29</v>
      </c>
      <c r="N14" s="47">
        <v>16</v>
      </c>
      <c r="O14" s="55">
        <f t="shared" si="3"/>
        <v>12.244897959183675</v>
      </c>
      <c r="P14" s="56"/>
    </row>
    <row r="15" spans="1:16" ht="30" customHeight="1" thickBot="1" x14ac:dyDescent="0.25">
      <c r="A15" s="28" t="s">
        <v>14</v>
      </c>
      <c r="B15" s="29"/>
      <c r="C15" s="29"/>
      <c r="D15" s="29"/>
      <c r="E15" s="29"/>
      <c r="F15" s="30"/>
      <c r="G15" s="31"/>
      <c r="H15" s="32">
        <f t="shared" ref="H15:H17" si="4">J15*5</f>
        <v>38.235294117647058</v>
      </c>
      <c r="I15" s="40">
        <f>J15*2.5</f>
        <v>19.117647058823529</v>
      </c>
      <c r="J15" s="40">
        <v>7.6470588235294121</v>
      </c>
      <c r="K15" s="33"/>
      <c r="M15" s="64" t="s">
        <v>30</v>
      </c>
      <c r="N15" s="59">
        <f>(0.5*16)/0.6</f>
        <v>13.333333333333334</v>
      </c>
      <c r="O15" s="60">
        <f t="shared" si="3"/>
        <v>10.204081632653063</v>
      </c>
      <c r="P15" s="61">
        <f>(0.5*O14)/0.6</f>
        <v>10.204081632653063</v>
      </c>
    </row>
    <row r="16" spans="1:16" ht="30" customHeight="1" thickBot="1" x14ac:dyDescent="0.25">
      <c r="A16" s="50" t="s">
        <v>35</v>
      </c>
      <c r="B16" s="6"/>
      <c r="C16" s="6"/>
      <c r="D16" s="6"/>
      <c r="E16" s="6"/>
      <c r="F16" s="11"/>
      <c r="G16" s="6"/>
      <c r="H16" s="10">
        <f t="shared" si="4"/>
        <v>1.9607843137254899</v>
      </c>
      <c r="I16" s="10">
        <f>J16*2.5</f>
        <v>0.98039215686274495</v>
      </c>
      <c r="J16" s="10">
        <v>0.39215686274509798</v>
      </c>
      <c r="K16" s="7"/>
    </row>
    <row r="17" spans="1:16" ht="30" customHeight="1" thickBot="1" x14ac:dyDescent="0.25">
      <c r="A17" s="21" t="s">
        <v>12</v>
      </c>
      <c r="B17" s="8"/>
      <c r="C17" s="8"/>
      <c r="D17" s="8"/>
      <c r="E17" s="8"/>
      <c r="F17" s="22"/>
      <c r="G17" s="8"/>
      <c r="H17" s="23">
        <f t="shared" si="4"/>
        <v>9.8039215686274517</v>
      </c>
      <c r="I17" s="23">
        <f>J17*2.5</f>
        <v>4.9019607843137258</v>
      </c>
      <c r="J17" s="23">
        <v>1.9607843137254903</v>
      </c>
      <c r="K17" s="9"/>
      <c r="M17" s="66" t="s">
        <v>37</v>
      </c>
      <c r="N17" s="52">
        <v>16</v>
      </c>
      <c r="O17" s="52"/>
      <c r="P17" s="53"/>
    </row>
    <row r="18" spans="1:16" ht="36" x14ac:dyDescent="0.2">
      <c r="M18" s="57" t="s">
        <v>36</v>
      </c>
      <c r="N18" s="67">
        <f>(10*16)/68</f>
        <v>2.3529411764705883</v>
      </c>
      <c r="O18" s="68" t="s">
        <v>38</v>
      </c>
      <c r="P18" s="56">
        <f>(N18*0.5)/0.6</f>
        <v>1.9607843137254903</v>
      </c>
    </row>
    <row r="19" spans="1:16" ht="38.25" x14ac:dyDescent="0.2">
      <c r="H19" s="48"/>
      <c r="M19" s="63"/>
      <c r="N19" s="47"/>
      <c r="O19" s="69" t="s">
        <v>39</v>
      </c>
      <c r="P19" s="56">
        <f>N18-P18</f>
        <v>0.39215686274509798</v>
      </c>
    </row>
    <row r="20" spans="1:16" ht="30" customHeight="1" x14ac:dyDescent="0.2">
      <c r="M20" s="57" t="s">
        <v>40</v>
      </c>
      <c r="N20" s="47">
        <f>(52*10)/68</f>
        <v>7.6470588235294121</v>
      </c>
      <c r="O20" s="47"/>
      <c r="P20" s="56"/>
    </row>
    <row r="21" spans="1:16" ht="30" customHeight="1" thickBot="1" x14ac:dyDescent="0.25">
      <c r="M21" s="58" t="s">
        <v>41</v>
      </c>
      <c r="N21" s="59">
        <f>(6*10)/68</f>
        <v>0.88235294117647056</v>
      </c>
      <c r="O21" s="59"/>
      <c r="P21" s="70"/>
    </row>
    <row r="22" spans="1:16" ht="30" customHeight="1" x14ac:dyDescent="0.2"/>
    <row r="23" spans="1:16" ht="30" customHeight="1" x14ac:dyDescent="0.2"/>
    <row r="24" spans="1:16" ht="30" customHeight="1" x14ac:dyDescent="0.2"/>
    <row r="25" spans="1:16" ht="30" customHeight="1" x14ac:dyDescent="0.2"/>
    <row r="26" spans="1:16" ht="30" customHeight="1" x14ac:dyDescent="0.2"/>
  </sheetData>
  <mergeCells count="2">
    <mergeCell ref="A1:B1"/>
    <mergeCell ref="A10:B10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2023-12-14T20:01:10Z</cp:lastPrinted>
  <dcterms:created xsi:type="dcterms:W3CDTF">2018-06-07T17:40:20Z</dcterms:created>
  <dcterms:modified xsi:type="dcterms:W3CDTF">2023-12-14T20:01:14Z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