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.sharepoint.com/sites/CampbellLab/Shared Documents/Protocols/Solutions/pCa solution/37C_pH70/"/>
    </mc:Choice>
  </mc:AlternateContent>
  <xr:revisionPtr revIDLastSave="76" documentId="13_ncr:1_{1EBE3AA0-D791-4632-A472-78D398065734}" xr6:coauthVersionLast="47" xr6:coauthVersionMax="47" xr10:uidLastSave="{CACF5519-8F56-4D92-B9FC-0B55AD2DB6D1}"/>
  <bookViews>
    <workbookView xWindow="32340" yWindow="1560" windowWidth="21600" windowHeight="957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/>
  <c r="P26" i="1" l="1"/>
  <c r="P25" i="1"/>
  <c r="P9" i="1" l="1"/>
  <c r="P10" i="1" l="1"/>
  <c r="N10" i="1"/>
  <c r="L10" i="1"/>
  <c r="L9" i="1"/>
  <c r="J5" i="1"/>
  <c r="J6" i="1"/>
  <c r="P6" i="1" s="1"/>
  <c r="J7" i="1"/>
  <c r="J8" i="1"/>
  <c r="J4" i="1"/>
  <c r="P4" i="1" s="1"/>
  <c r="L4" i="1" l="1"/>
  <c r="J21" i="1"/>
  <c r="P21" i="1" s="1"/>
  <c r="J22" i="1"/>
  <c r="P22" i="1" s="1"/>
  <c r="J23" i="1"/>
  <c r="P23" i="1" s="1"/>
  <c r="J24" i="1"/>
  <c r="P24" i="1" s="1"/>
  <c r="J20" i="1"/>
  <c r="P20" i="1" s="1"/>
  <c r="P7" i="1"/>
  <c r="N20" i="1" l="1"/>
  <c r="N23" i="1"/>
  <c r="N22" i="1"/>
  <c r="N21" i="1"/>
  <c r="N24" i="1"/>
  <c r="L22" i="1"/>
  <c r="N9" i="1"/>
  <c r="N26" i="1"/>
  <c r="N25" i="1"/>
  <c r="L24" i="1"/>
  <c r="L25" i="1"/>
  <c r="L26" i="1"/>
  <c r="L23" i="1"/>
  <c r="L21" i="1"/>
  <c r="L20" i="1"/>
  <c r="N6" i="1" l="1"/>
  <c r="L6" i="1"/>
  <c r="P8" i="1" l="1"/>
  <c r="P5" i="1" l="1"/>
  <c r="N5" i="1"/>
  <c r="L5" i="1"/>
  <c r="L8" i="1"/>
  <c r="N8" i="1"/>
  <c r="N7" i="1"/>
  <c r="L7" i="1"/>
</calcChain>
</file>

<file path=xl/sharedStrings.xml><?xml version="1.0" encoding="utf-8"?>
<sst xmlns="http://schemas.openxmlformats.org/spreadsheetml/2006/main" count="284" uniqueCount="54">
  <si>
    <t>pCa Solutions pH 7.0 @ 37C </t>
  </si>
  <si>
    <t xml:space="preserve">  </t>
  </si>
  <si>
    <t xml:space="preserve">pCa 9.0 </t>
  </si>
  <si>
    <t xml:space="preserve">Compound </t>
  </si>
  <si>
    <t xml:space="preserve">Company </t>
  </si>
  <si>
    <t>Catalog</t>
  </si>
  <si>
    <t xml:space="preserve">Lot # </t>
  </si>
  <si>
    <t xml:space="preserve">MW </t>
  </si>
  <si>
    <t xml:space="preserve">% Purity </t>
  </si>
  <si>
    <t xml:space="preserve">Corrected MW </t>
  </si>
  <si>
    <t>Conc in M (See calculations in MaxChelator output file)</t>
  </si>
  <si>
    <t>Amount for 1L</t>
  </si>
  <si>
    <t>Unit</t>
  </si>
  <si>
    <r>
      <t xml:space="preserve">Amount for </t>
    </r>
    <r>
      <rPr>
        <b/>
        <sz val="14"/>
        <color rgb="FFFF0000"/>
        <rFont val="Calibri"/>
        <family val="2"/>
        <scheme val="minor"/>
      </rPr>
      <t xml:space="preserve">250 mL </t>
    </r>
  </si>
  <si>
    <r>
      <t xml:space="preserve">Amount for </t>
    </r>
    <r>
      <rPr>
        <b/>
        <sz val="12"/>
        <color rgb="FFFF0000"/>
        <rFont val="Calibri"/>
        <family val="2"/>
        <scheme val="minor"/>
      </rPr>
      <t>100 ml</t>
    </r>
    <r>
      <rPr>
        <sz val="11"/>
        <color theme="1"/>
        <rFont val="Calibri"/>
        <family val="2"/>
        <scheme val="minor"/>
      </rPr>
      <t xml:space="preserve"> </t>
    </r>
  </si>
  <si>
    <t xml:space="preserve">EGTA </t>
  </si>
  <si>
    <t xml:space="preserve">Sigma </t>
  </si>
  <si>
    <t>E4378-100G</t>
  </si>
  <si>
    <t>g</t>
  </si>
  <si>
    <t xml:space="preserve">Imidazole </t>
  </si>
  <si>
    <t>I5513-25g</t>
  </si>
  <si>
    <t xml:space="preserve">KCl </t>
  </si>
  <si>
    <t>P4504-500G</t>
  </si>
  <si>
    <t xml:space="preserve">Creatine Phosphate </t>
  </si>
  <si>
    <t xml:space="preserve">Roche </t>
  </si>
  <si>
    <t xml:space="preserve">ATP </t>
  </si>
  <si>
    <t>Aldrich</t>
  </si>
  <si>
    <t>A26209-10g</t>
  </si>
  <si>
    <t xml:space="preserve">CaCl2 </t>
  </si>
  <si>
    <t>Orion</t>
  </si>
  <si>
    <t>conce in mM</t>
  </si>
  <si>
    <t>µL </t>
  </si>
  <si>
    <t xml:space="preserve">MgCl2 </t>
  </si>
  <si>
    <t xml:space="preserve">0.5M Stock </t>
  </si>
  <si>
    <t>NA</t>
  </si>
  <si>
    <t>ml</t>
  </si>
  <si>
    <t xml:space="preserve">Initial </t>
  </si>
  <si>
    <t xml:space="preserve">Final </t>
  </si>
  <si>
    <t xml:space="preserve">pH </t>
  </si>
  <si>
    <t xml:space="preserve">Temp (°C) </t>
  </si>
  <si>
    <t xml:space="preserve">Ionic Strength is 180mM if 16mM is used for pHing. </t>
  </si>
  <si>
    <t xml:space="preserve">pCa 4.5 </t>
  </si>
  <si>
    <t>Amount for 1 L</t>
  </si>
  <si>
    <r>
      <t xml:space="preserve">Amount for </t>
    </r>
    <r>
      <rPr>
        <b/>
        <sz val="16"/>
        <color rgb="FFFF0000"/>
        <rFont val="Calibri"/>
        <family val="2"/>
        <scheme val="minor"/>
      </rPr>
      <t>500 mL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</si>
  <si>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Amount for </t>
    </r>
    <r>
      <rPr>
        <b/>
        <sz val="12"/>
        <color rgb="FFFF0000"/>
        <rFont val="Calibri"/>
        <family val="2"/>
        <scheme val="minor"/>
      </rPr>
      <t>250 m</t>
    </r>
    <r>
      <rPr>
        <sz val="11"/>
        <color theme="1"/>
        <rFont val="Calibri"/>
        <family val="2"/>
        <scheme val="minor"/>
      </rPr>
      <t xml:space="preserve">l </t>
    </r>
  </si>
  <si>
    <t xml:space="preserve">Thermo </t>
  </si>
  <si>
    <t>mL </t>
  </si>
  <si>
    <t xml:space="preserve">Stock </t>
  </si>
  <si>
    <t xml:space="preserve">Ionic Strength is 180mM if 32mM is used for pHing. </t>
  </si>
  <si>
    <t xml:space="preserve">Amount for 100 ml </t>
  </si>
  <si>
    <t xml:space="preserve">Actual amount taken </t>
  </si>
  <si>
    <t>Sigma</t>
  </si>
  <si>
    <t>Thermo (0.1M)</t>
  </si>
  <si>
    <t>Stock (0.5M)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</si>
</sst>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49" fontId="0" fillId="0" borderId="0" xfId="0" applyNumberFormat="1"/>
    <xf numFmtId="0" fontId="4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    <Relationship Id="rId10" Type="http://schemas.openxmlformats.org/officeDocument/2006/relationships/customXml" Target="../customXml/item4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31"/>
  <sheetViews>
    <sheetView tabSelected="1" topLeftCell="C16" workbookViewId="0">
      <selection activeCell="K26" sqref="K26"/>
    </sheetView>
  </sheetViews>
  <sheetFormatPr defaultRowHeight="14.4" x14ac:dyDescent="0.3"/>
  <cols>
    <col min="6" max="6" width="14.6640625" bestFit="1" customWidth="1"/>
    <col min="7" max="7" width="26.109375" customWidth="1"/>
    <col min="10" max="10" width="13" customWidth="1"/>
    <col min="11" max="11" width="21.109375" customWidth="1"/>
    <col min="12" max="12" width="18" customWidth="1"/>
    <col min="13" max="13" width="4.6640625" customWidth="1"/>
    <col min="14" max="14" width="21.109375" customWidth="1"/>
    <col min="15" max="15" width="4.6640625" customWidth="1"/>
    <col min="16" max="16" width="18" bestFit="1" customWidth="1"/>
    <col min="17" max="17" width="5.88671875" customWidth="1"/>
  </cols>
  <sheetData>
    <row r="1" spans="3:17" ht="18" x14ac:dyDescent="0.35">
      <c r="C1" s="2" t="s">
        <v>0</v>
      </c>
    </row>
    <row r="2" spans="3:17" x14ac:dyDescent="0.3">
      <c r="C2" t="s">
        <v>1</v>
      </c>
    </row>
    <row r="3" spans="3:17" ht="18" x14ac:dyDescent="0.35">
      <c r="C3" s="6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12</v>
      </c>
      <c r="P3" t="s">
        <v>14</v>
      </c>
      <c r="Q3" t="s">
        <v>12</v>
      </c>
    </row>
    <row r="4" spans="3:17" x14ac:dyDescent="0.3">
      <c r="C4" t="s">
        <v>1</v>
      </c>
      <c r="D4" t="s">
        <v>15</v>
      </c>
      <c r="E4" t="s">
        <v>16</v>
      </c>
      <c r="F4" s="5" t="s">
        <v>17</v>
      </c>
      <c r="G4" t="s">
        <v>1</v>
      </c>
      <c r="H4">
        <v>380.35</v>
      </c>
      <c r="I4">
        <v>97</v>
      </c>
      <c r="J4">
        <f>H4/I4*100</f>
        <v>392.11340206185571</v>
      </c>
      <c r="K4" s="8">
        <v>7.0000000000000001E-3</v>
      </c>
      <c r="L4">
        <f>ROUND(J4*K4,4)</f>
        <v>2.7448000000000001</v>
      </c>
      <c r="M4" t="s">
        <v>18</v>
      </c>
      <c r="N4">
        <f>ROUND(J4*K4*0.25,4)</f>
        <v>0.68620000000000003</v>
      </c>
      <c r="O4" t="s">
        <v>18</v>
      </c>
      <c r="P4">
        <f>ROUND(J4*K4*0.1,4)</f>
        <v>0.27450000000000002</v>
      </c>
      <c r="Q4" t="s">
        <v>18</v>
      </c>
    </row>
    <row r="5" spans="3:17" x14ac:dyDescent="0.3">
      <c r="C5" t="s">
        <v>1</v>
      </c>
      <c r="D5" t="s">
        <v>19</v>
      </c>
      <c r="E5" t="s">
        <v>16</v>
      </c>
      <c r="F5" s="5" t="s">
        <v>20</v>
      </c>
      <c r="G5" t="s">
        <v>1</v>
      </c>
      <c r="H5">
        <v>68.08</v>
      </c>
      <c r="I5">
        <v>99</v>
      </c>
      <c r="J5">
        <f t="shared" ref="J5:J8" si="0">H5/I5*100</f>
        <v>68.767676767676761</v>
      </c>
      <c r="K5">
        <v>0.02</v>
      </c>
      <c r="L5">
        <f t="shared" ref="L5:L6" si="1">ROUND(J5*K5,4)</f>
        <v>1.3754</v>
      </c>
      <c r="M5" t="s">
        <v>18</v>
      </c>
      <c r="N5">
        <f t="shared" ref="N5:N8" si="2">ROUND(J5*K5*0.25,4)</f>
        <v>0.34379999999999999</v>
      </c>
      <c r="O5" t="s">
        <v>18</v>
      </c>
      <c r="P5">
        <f t="shared" ref="P5:P8" si="3">ROUND(J5*K5*0.1,4)</f>
        <v>0.13750000000000001</v>
      </c>
      <c r="Q5" t="s">
        <v>18</v>
      </c>
    </row>
    <row r="6" spans="3:17" x14ac:dyDescent="0.3">
      <c r="C6" t="s">
        <v>1</v>
      </c>
      <c r="D6" t="s">
        <v>21</v>
      </c>
      <c r="E6" t="s">
        <v>16</v>
      </c>
      <c r="F6" s="5" t="s">
        <v>22</v>
      </c>
      <c r="G6" t="s">
        <v>1</v>
      </c>
      <c r="H6">
        <v>74.55</v>
      </c>
      <c r="I6">
        <v>99</v>
      </c>
      <c r="J6">
        <f t="shared" si="0"/>
        <v>75.303030303030312</v>
      </c>
      <c r="K6">
        <v>6.6000000000000003E-2</v>
      </c>
      <c r="L6">
        <f t="shared" si="1"/>
        <v>4.97</v>
      </c>
      <c r="M6" t="s">
        <v>18</v>
      </c>
      <c r="N6">
        <f t="shared" si="2"/>
        <v>1.2424999999999999</v>
      </c>
      <c r="O6" t="s">
        <v>18</v>
      </c>
      <c r="P6">
        <f>ROUND(J6*K6*0.1,4)</f>
        <v>0.497</v>
      </c>
      <c r="Q6" t="s">
        <v>18</v>
      </c>
    </row>
    <row r="7" spans="3:17" x14ac:dyDescent="0.3">
      <c r="C7" t="s">
        <v>1</v>
      </c>
      <c r="D7" t="s">
        <v>23</v>
      </c>
      <c r="E7" t="s">
        <v>24</v>
      </c>
      <c r="F7" s="5">
        <v>10621714001</v>
      </c>
      <c r="G7" t="s">
        <v>1</v>
      </c>
      <c r="H7">
        <v>327.14</v>
      </c>
      <c r="I7">
        <v>97</v>
      </c>
      <c r="J7">
        <f t="shared" si="0"/>
        <v>337.25773195876286</v>
      </c>
      <c r="K7" s="8">
        <v>1.4500000000000001E-2</v>
      </c>
      <c r="L7">
        <f>ROUND(J7*K7,4)</f>
        <v>4.8902000000000001</v>
      </c>
      <c r="M7" t="s">
        <v>18</v>
      </c>
      <c r="N7">
        <f t="shared" si="2"/>
        <v>1.2225999999999999</v>
      </c>
      <c r="O7" t="s">
        <v>18</v>
      </c>
      <c r="P7">
        <f t="shared" si="3"/>
        <v>0.48899999999999999</v>
      </c>
      <c r="Q7" t="s">
        <v>18</v>
      </c>
    </row>
    <row r="8" spans="3:17" x14ac:dyDescent="0.3">
      <c r="C8" t="s">
        <v>1</v>
      </c>
      <c r="D8" t="s">
        <v>25</v>
      </c>
      <c r="E8" t="s">
        <v>26</v>
      </c>
      <c r="F8" s="5" t="s">
        <v>27</v>
      </c>
      <c r="G8" t="s">
        <v>1</v>
      </c>
      <c r="H8">
        <v>551.14</v>
      </c>
      <c r="I8">
        <v>91</v>
      </c>
      <c r="J8">
        <f t="shared" si="0"/>
        <v>605.64835164835165</v>
      </c>
      <c r="K8" s="8">
        <v>4.5799999999999999E-3</v>
      </c>
      <c r="L8">
        <f>ROUND(J8*K8,4)</f>
        <v>2.7738999999999998</v>
      </c>
      <c r="M8" t="s">
        <v>18</v>
      </c>
      <c r="N8">
        <f t="shared" si="2"/>
        <v>0.69350000000000001</v>
      </c>
      <c r="O8" t="s">
        <v>18</v>
      </c>
      <c r="P8">
        <f t="shared" si="3"/>
        <v>0.27739999999999998</v>
      </c>
      <c r="Q8" t="s">
        <v>18</v>
      </c>
    </row>
    <row r="9" spans="3:17" x14ac:dyDescent="0.3">
      <c r="C9" t="s">
        <v>1</v>
      </c>
      <c r="D9" t="s">
        <v>28</v>
      </c>
      <c r="E9" t="s">
        <v>29</v>
      </c>
      <c r="F9" s="5">
        <v>922006</v>
      </c>
      <c r="G9" t="s">
        <v>1</v>
      </c>
      <c r="H9" s="7" t="s">
        <v>30</v>
      </c>
      <c r="I9" s="7"/>
      <c r="J9" s="3">
        <v>100</v>
      </c>
      <c r="K9" s="3">
        <v>1.8600000000000001E-5</v>
      </c>
      <c r="L9" s="3">
        <f>1000000*K9*1/(J9/1000)</f>
        <v>186</v>
      </c>
      <c r="M9" s="3" t="s">
        <v>31</v>
      </c>
      <c r="N9" s="3">
        <f>1000000*K9*0.25/(J9/1000)</f>
        <v>46.5</v>
      </c>
      <c r="O9" s="3" t="s">
        <v>31</v>
      </c>
      <c r="P9" s="3">
        <f>1000000*K9*0.1/(J9/1000)</f>
        <v>18.600000000000001</v>
      </c>
      <c r="Q9" s="3" t="s">
        <v>31</v>
      </c>
    </row>
    <row r="10" spans="3:17" x14ac:dyDescent="0.3">
      <c r="C10" t="s">
        <v>1</v>
      </c>
      <c r="D10" t="s">
        <v>32</v>
      </c>
      <c r="E10" t="s">
        <v>33</v>
      </c>
      <c r="F10" s="5" t="s">
        <v>34</v>
      </c>
      <c r="G10" t="s">
        <v>1</v>
      </c>
      <c r="H10" s="7" t="s">
        <v>30</v>
      </c>
      <c r="I10" s="7"/>
      <c r="J10" s="3">
        <v>500</v>
      </c>
      <c r="K10" s="3">
        <v>5.7000000000000002E-3</v>
      </c>
      <c r="L10" s="3">
        <f>1000*K10*1/(J10/1000)</f>
        <v>11.4</v>
      </c>
      <c r="M10" s="3" t="s">
        <v>35</v>
      </c>
      <c r="N10" s="3">
        <f>1000*K10*0.25/(J10/1000)</f>
        <v>2.85</v>
      </c>
      <c r="O10" s="3" t="s">
        <v>35</v>
      </c>
      <c r="P10" s="3">
        <f>1000*K10*0.1/(J10/1000)</f>
        <v>1.1400000000000001</v>
      </c>
      <c r="Q10" s="3" t="s">
        <v>35</v>
      </c>
    </row>
    <row r="11" spans="3:17" x14ac:dyDescent="0.3">
      <c r="C11" t="s">
        <v>1</v>
      </c>
    </row>
    <row r="12" spans="3:17" x14ac:dyDescent="0.3">
      <c r="C12" t="s">
        <v>2</v>
      </c>
      <c r="D12" t="s">
        <v>36</v>
      </c>
      <c r="E12" t="s">
        <v>37</v>
      </c>
    </row>
    <row r="13" spans="3:17" x14ac:dyDescent="0.3">
      <c r="C13" t="s">
        <v>38</v>
      </c>
      <c r="D13" t="s">
        <v>1</v>
      </c>
      <c r="E13" t="s">
        <v>1</v>
      </c>
    </row>
    <row r="14" spans="3:17" x14ac:dyDescent="0.3">
      <c r="C14" t="s">
        <v>39</v>
      </c>
      <c r="D14" t="s">
        <v>1</v>
      </c>
      <c r="E14" t="s">
        <v>1</v>
      </c>
    </row>
    <row r="15" spans="3:17" x14ac:dyDescent="0.3">
      <c r="C15" t="s">
        <v>40</v>
      </c>
    </row>
    <row r="18" spans="3:17" x14ac:dyDescent="0.3">
      <c r="C18" t="s">
        <v>1</v>
      </c>
    </row>
    <row r="19" spans="3:17" ht="21" x14ac:dyDescent="0.4">
      <c r="C19" s="6" t="s">
        <v>41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42</v>
      </c>
      <c r="M19" t="s">
        <v>12</v>
      </c>
      <c r="N19" t="s">
        <v>43</v>
      </c>
      <c r="O19" t="s">
        <v>12</v>
      </c>
      <c r="P19" t="s">
        <v>44</v>
      </c>
      <c r="Q19" t="s">
        <v>12</v>
      </c>
    </row>
    <row r="20" spans="3:17" x14ac:dyDescent="0.3">
      <c r="C20" t="s">
        <v>1</v>
      </c>
      <c r="D20" t="s">
        <v>15</v>
      </c>
      <c r="E20" t="s">
        <v>16</v>
      </c>
      <c r="F20" s="5" t="s">
        <v>17</v>
      </c>
      <c r="G20" t="s">
        <v>1</v>
      </c>
      <c r="H20">
        <v>380.35</v>
      </c>
      <c r="I20">
        <v>97</v>
      </c>
      <c r="J20">
        <f>H20/I20*100</f>
        <v>392.11340206185571</v>
      </c>
      <c r="K20" s="8">
        <v>7.0000000000000001E-3</v>
      </c>
      <c r="L20">
        <f>ROUND(J20*K20,4)</f>
        <v>2.7448000000000001</v>
      </c>
      <c r="M20" t="s">
        <v>18</v>
      </c>
      <c r="N20">
        <f>ROUND(J20*K20*0.5,4)</f>
        <v>1.3724000000000001</v>
      </c>
      <c r="O20" t="s">
        <v>18</v>
      </c>
      <c r="P20">
        <f>ROUND(J20*K20*0.25,4)</f>
        <v>0.68620000000000003</v>
      </c>
      <c r="Q20" t="s">
        <v>18</v>
      </c>
    </row>
    <row r="21" spans="3:17" x14ac:dyDescent="0.3">
      <c r="C21" t="s">
        <v>1</v>
      </c>
      <c r="D21" t="s">
        <v>19</v>
      </c>
      <c r="E21" t="s">
        <v>26</v>
      </c>
      <c r="F21" s="5" t="s">
        <v>20</v>
      </c>
      <c r="G21" t="s">
        <v>1</v>
      </c>
      <c r="H21">
        <v>68.08</v>
      </c>
      <c r="I21">
        <v>99</v>
      </c>
      <c r="J21">
        <f t="shared" ref="J21:J24" si="4">H21/I21*100</f>
        <v>68.767676767676761</v>
      </c>
      <c r="K21">
        <v>0.02</v>
      </c>
      <c r="L21">
        <f t="shared" ref="L21" si="5">ROUND(J21*K21,4)</f>
        <v>1.3754</v>
      </c>
      <c r="M21" t="s">
        <v>18</v>
      </c>
      <c r="N21">
        <f t="shared" ref="N21:N24" si="6">ROUND(J21*K21*0.5,4)</f>
        <v>0.68769999999999998</v>
      </c>
      <c r="O21" t="s">
        <v>18</v>
      </c>
      <c r="P21">
        <f t="shared" ref="P21:P24" si="7">ROUND(J21*K21*0.25,4)</f>
        <v>0.34379999999999999</v>
      </c>
      <c r="Q21" t="s">
        <v>18</v>
      </c>
    </row>
    <row r="22" spans="3:17" s="1" customFormat="1" x14ac:dyDescent="0.3">
      <c r="C22" t="s">
        <v>1</v>
      </c>
      <c r="D22" t="s">
        <v>21</v>
      </c>
      <c r="E22" t="s">
        <v>16</v>
      </c>
      <c r="F22" s="5" t="s">
        <v>22</v>
      </c>
      <c r="G22" t="s">
        <v>1</v>
      </c>
      <c r="H22">
        <v>74.55</v>
      </c>
      <c r="I22">
        <v>99</v>
      </c>
      <c r="J22">
        <f t="shared" si="4"/>
        <v>75.303030303030312</v>
      </c>
      <c r="K22">
        <v>0.05</v>
      </c>
      <c r="L22">
        <f>ROUND(J22*K22,4)</f>
        <v>3.7652000000000001</v>
      </c>
      <c r="M22" t="s">
        <v>18</v>
      </c>
      <c r="N22">
        <f t="shared" si="6"/>
        <v>1.8826000000000001</v>
      </c>
      <c r="O22" t="s">
        <v>18</v>
      </c>
      <c r="P22">
        <f t="shared" si="7"/>
        <v>0.94130000000000003</v>
      </c>
      <c r="Q22" s="1" t="s">
        <v>18</v>
      </c>
    </row>
    <row r="23" spans="3:17" x14ac:dyDescent="0.3">
      <c r="C23" t="s">
        <v>1</v>
      </c>
      <c r="D23" t="s">
        <v>23</v>
      </c>
      <c r="E23" t="s">
        <v>24</v>
      </c>
      <c r="F23" s="5">
        <v>10621714001</v>
      </c>
      <c r="G23" t="s">
        <v>1</v>
      </c>
      <c r="H23">
        <v>327.14</v>
      </c>
      <c r="I23">
        <v>97</v>
      </c>
      <c r="J23">
        <f t="shared" si="4"/>
        <v>337.25773195876286</v>
      </c>
      <c r="K23" s="8">
        <v>1.4500000000000001E-2</v>
      </c>
      <c r="L23">
        <f>ROUND(J23*K23,4)</f>
        <v>4.8902000000000001</v>
      </c>
      <c r="M23" t="s">
        <v>18</v>
      </c>
      <c r="N23">
        <f t="shared" si="6"/>
        <v>2.4451000000000001</v>
      </c>
      <c r="O23" t="s">
        <v>18</v>
      </c>
      <c r="P23">
        <f t="shared" si="7"/>
        <v>1.2225999999999999</v>
      </c>
      <c r="Q23" t="s">
        <v>18</v>
      </c>
    </row>
    <row r="24" spans="3:17" x14ac:dyDescent="0.3">
      <c r="C24" t="s">
        <v>1</v>
      </c>
      <c r="D24" t="s">
        <v>25</v>
      </c>
      <c r="E24" t="s">
        <v>26</v>
      </c>
      <c r="F24" s="5" t="s">
        <v>27</v>
      </c>
      <c r="G24" t="s">
        <v>1</v>
      </c>
      <c r="H24">
        <v>551.14</v>
      </c>
      <c r="I24">
        <v>91</v>
      </c>
      <c r="J24">
        <f t="shared" si="4"/>
        <v>605.64835164835165</v>
      </c>
      <c r="K24" s="8">
        <v>4.64E-3</v>
      </c>
      <c r="L24">
        <f>ROUND(J24*K24,4)</f>
        <v>2.8102</v>
      </c>
      <c r="M24" t="s">
        <v>18</v>
      </c>
      <c r="N24">
        <f t="shared" si="6"/>
        <v>1.4051</v>
      </c>
      <c r="O24" t="s">
        <v>18</v>
      </c>
      <c r="P24">
        <f t="shared" si="7"/>
        <v>0.7026</v>
      </c>
      <c r="Q24" s="1" t="s">
        <v>18</v>
      </c>
    </row>
    <row r="25" spans="3:17" x14ac:dyDescent="0.3">
      <c r="C25" t="s">
        <v>1</v>
      </c>
      <c r="D25" t="s">
        <v>28</v>
      </c>
      <c r="E25" t="s">
        <v>45</v>
      </c>
      <c r="F25" s="5">
        <v>922006</v>
      </c>
      <c r="G25" t="s">
        <v>1</v>
      </c>
      <c r="H25" s="7" t="s">
        <v>30</v>
      </c>
      <c r="I25" s="7"/>
      <c r="J25" s="3">
        <v>100</v>
      </c>
      <c r="K25" s="3">
        <v>7.0099999999999997E-3</v>
      </c>
      <c r="L25" s="3">
        <f>1000*K25*1/(J25/1000)</f>
        <v>70.099999999999994</v>
      </c>
      <c r="M25" s="3" t="s">
        <v>46</v>
      </c>
      <c r="N25" s="3">
        <f>1000*K25*0.5/(J25/1000)</f>
        <v>35.049999999999997</v>
      </c>
      <c r="O25" s="3" t="s">
        <v>46</v>
      </c>
      <c r="P25" s="3">
        <f>1000*K25*0.25/(J25/1000)</f>
        <v>17.524999999999999</v>
      </c>
      <c r="Q25" s="3" t="s">
        <v>46</v>
      </c>
    </row>
    <row r="26" spans="3:17" x14ac:dyDescent="0.3">
      <c r="C26" t="s">
        <v>1</v>
      </c>
      <c r="D26" t="s">
        <v>32</v>
      </c>
      <c r="E26" t="s">
        <v>47</v>
      </c>
      <c r="F26" s="5" t="s">
        <v>34</v>
      </c>
      <c r="G26" t="s">
        <v>1</v>
      </c>
      <c r="H26" s="7" t="s">
        <v>30</v>
      </c>
      <c r="I26" s="7"/>
      <c r="J26" s="3">
        <v>500</v>
      </c>
      <c r="K26" s="3">
        <v>5.2100000000000002E-3</v>
      </c>
      <c r="L26" s="3">
        <f>1000*K26*1/(J26/1000)</f>
        <v>10.42</v>
      </c>
      <c r="M26" s="3" t="s">
        <v>35</v>
      </c>
      <c r="N26" s="3">
        <f>1000*K26*0.5/(J26/1000)</f>
        <v>5.21</v>
      </c>
      <c r="O26" s="3" t="s">
        <v>35</v>
      </c>
      <c r="P26" s="3">
        <f>1000*K26*0.25/(J26/1000)</f>
        <v>2.605</v>
      </c>
      <c r="Q26" s="3" t="s">
        <v>35</v>
      </c>
    </row>
    <row r="27" spans="3:17" x14ac:dyDescent="0.3">
      <c r="C27" t="s">
        <v>1</v>
      </c>
    </row>
    <row r="28" spans="3:17" x14ac:dyDescent="0.3">
      <c r="C28" t="s">
        <v>41</v>
      </c>
      <c r="D28" t="s">
        <v>36</v>
      </c>
      <c r="E28" t="s">
        <v>37</v>
      </c>
    </row>
    <row r="29" spans="3:17" x14ac:dyDescent="0.3">
      <c r="C29" t="s">
        <v>38</v>
      </c>
      <c r="D29" t="s">
        <v>1</v>
      </c>
      <c r="E29" t="s">
        <v>1</v>
      </c>
    </row>
    <row r="30" spans="3:17" x14ac:dyDescent="0.3">
      <c r="C30" t="s">
        <v>39</v>
      </c>
      <c r="D30" t="s">
        <v>1</v>
      </c>
      <c r="E30" t="s">
        <v>1</v>
      </c>
    </row>
    <row r="31" spans="3:17" x14ac:dyDescent="0.3">
      <c r="C31" t="s">
        <v>48</v>
      </c>
    </row>
  </sheetData>
  <mergeCells count="4">
    <mergeCell ref="H9:I9"/>
    <mergeCell ref="H10:I10"/>
    <mergeCell ref="H25:I25"/>
    <mergeCell ref="H26:I2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32"/>
  <sheetViews>
    <sheetView topLeftCell="A7" workbookViewId="0">
      <selection activeCell="Q26" sqref="Q26"/>
    </sheetView>
  </sheetViews>
  <sheetFormatPr defaultRowHeight="14.4" x14ac:dyDescent="0.3"/>
  <cols>
    <col min="4" max="4" width="14.6640625" customWidth="1"/>
    <col min="5" max="5" width="19.109375" customWidth="1"/>
    <col min="8" max="8" width="18" customWidth="1"/>
    <col min="9" max="9" width="5.6640625" customWidth="1"/>
    <col min="10" max="10" width="23" customWidth="1"/>
  </cols>
  <sheetData>
    <row r="2" spans="2:10" x14ac:dyDescent="0.3">
      <c r="B2" s="4" t="s">
        <v>0</v>
      </c>
      <c r="C2" s="4"/>
      <c r="D2" s="4"/>
      <c r="E2" s="4"/>
      <c r="F2" s="4"/>
      <c r="G2" s="4"/>
      <c r="H2" s="4"/>
      <c r="I2" s="4"/>
      <c r="J2" s="4"/>
    </row>
    <row r="3" spans="2:10" x14ac:dyDescent="0.3">
      <c r="B3" s="4" t="s">
        <v>1</v>
      </c>
      <c r="C3" s="4"/>
      <c r="D3" s="4"/>
      <c r="E3" s="4"/>
      <c r="F3" s="4"/>
      <c r="G3" s="4"/>
      <c r="H3" s="4"/>
      <c r="I3" s="4"/>
      <c r="J3" s="4"/>
    </row>
    <row r="4" spans="2:10" x14ac:dyDescent="0.3">
      <c r="B4" s="4" t="s">
        <v>2</v>
      </c>
      <c r="C4" s="4" t="s">
        <v>3</v>
      </c>
      <c r="D4" s="4" t="s">
        <v>4</v>
      </c>
      <c r="E4" s="4" t="s">
        <v>6</v>
      </c>
      <c r="F4" s="4" t="s">
        <v>7</v>
      </c>
      <c r="G4" s="4" t="s">
        <v>8</v>
      </c>
      <c r="H4" s="4" t="s">
        <v>49</v>
      </c>
      <c r="I4" s="4" t="s">
        <v>12</v>
      </c>
      <c r="J4" s="4" t="s">
        <v>50</v>
      </c>
    </row>
    <row r="5" spans="2:10" x14ac:dyDescent="0.3">
      <c r="B5" s="4" t="s">
        <v>1</v>
      </c>
      <c r="C5" s="4" t="s">
        <v>15</v>
      </c>
      <c r="D5" s="4" t="s">
        <v>16</v>
      </c>
      <c r="E5" s="4" t="s">
        <v>1</v>
      </c>
      <c r="F5" s="4">
        <v>380.35</v>
      </c>
      <c r="G5" s="4">
        <v>97</v>
      </c>
      <c r="H5" s="4">
        <v>0.27450000000000002</v>
      </c>
      <c r="I5" s="4" t="s">
        <v>18</v>
      </c>
      <c r="J5" s="4"/>
    </row>
    <row r="6" spans="2:10" x14ac:dyDescent="0.3">
      <c r="B6" s="4" t="s">
        <v>1</v>
      </c>
      <c r="C6" s="4" t="s">
        <v>19</v>
      </c>
      <c r="D6" s="4" t="s">
        <v>16</v>
      </c>
      <c r="E6" s="4" t="s">
        <v>1</v>
      </c>
      <c r="F6" s="4">
        <v>68.08</v>
      </c>
      <c r="G6" s="4">
        <v>99</v>
      </c>
      <c r="H6" s="4">
        <v>0.13750000000000001</v>
      </c>
      <c r="I6" s="4" t="s">
        <v>18</v>
      </c>
      <c r="J6" s="4"/>
    </row>
    <row r="7" spans="2:10" x14ac:dyDescent="0.3">
      <c r="B7" s="4" t="s">
        <v>1</v>
      </c>
      <c r="C7" s="4" t="s">
        <v>21</v>
      </c>
      <c r="D7" s="4" t="s">
        <v>16</v>
      </c>
      <c r="E7" s="4" t="s">
        <v>1</v>
      </c>
      <c r="F7" s="4">
        <v>74.56</v>
      </c>
      <c r="G7" s="4">
        <v>99</v>
      </c>
      <c r="H7" s="4">
        <v>0.49709999999999999</v>
      </c>
      <c r="I7" s="4" t="s">
        <v>18</v>
      </c>
      <c r="J7" s="4"/>
    </row>
    <row r="8" spans="2:10" x14ac:dyDescent="0.3">
      <c r="B8" s="4" t="s">
        <v>1</v>
      </c>
      <c r="C8" s="4" t="s">
        <v>23</v>
      </c>
      <c r="D8" s="4" t="s">
        <v>24</v>
      </c>
      <c r="E8" s="4" t="s">
        <v>1</v>
      </c>
      <c r="F8" s="4">
        <v>327.14</v>
      </c>
      <c r="G8" s="4">
        <v>97</v>
      </c>
      <c r="H8" s="4">
        <v>0.48899999999999999</v>
      </c>
      <c r="I8" s="4" t="s">
        <v>18</v>
      </c>
      <c r="J8" s="4"/>
    </row>
    <row r="9" spans="2:10" x14ac:dyDescent="0.3">
      <c r="B9" s="4" t="s">
        <v>1</v>
      </c>
      <c r="C9" s="4" t="s">
        <v>25</v>
      </c>
      <c r="D9" s="4" t="s">
        <v>51</v>
      </c>
      <c r="E9" s="4" t="s">
        <v>1</v>
      </c>
      <c r="F9" s="4">
        <v>551.14</v>
      </c>
      <c r="G9" s="4">
        <v>99</v>
      </c>
      <c r="H9" s="4">
        <v>0.255</v>
      </c>
      <c r="I9" s="4" t="s">
        <v>18</v>
      </c>
      <c r="J9" s="4"/>
    </row>
    <row r="10" spans="2:10" x14ac:dyDescent="0.3">
      <c r="B10" s="4" t="s">
        <v>1</v>
      </c>
      <c r="C10" s="4" t="s">
        <v>28</v>
      </c>
      <c r="D10" s="4" t="s">
        <v>52</v>
      </c>
      <c r="E10" s="4" t="s">
        <v>1</v>
      </c>
      <c r="F10" s="4" t="s">
        <v>30</v>
      </c>
      <c r="G10" s="4"/>
      <c r="H10" s="4">
        <v>18.600000000000001</v>
      </c>
      <c r="I10" s="4" t="s">
        <v>31</v>
      </c>
      <c r="J10" s="4"/>
    </row>
    <row r="11" spans="2:10" x14ac:dyDescent="0.3">
      <c r="B11" s="4" t="s">
        <v>1</v>
      </c>
      <c r="C11" s="4" t="s">
        <v>32</v>
      </c>
      <c r="D11" s="4" t="s">
        <v>53</v>
      </c>
      <c r="E11" s="4" t="s">
        <v>1</v>
      </c>
      <c r="F11" s="4" t="s">
        <v>30</v>
      </c>
      <c r="G11" s="4"/>
      <c r="H11" s="4">
        <v>1.1400000000000001</v>
      </c>
      <c r="I11" s="4" t="s">
        <v>35</v>
      </c>
      <c r="J11" s="4"/>
    </row>
    <row r="12" spans="2:10" x14ac:dyDescent="0.3">
      <c r="B12" s="4" t="s">
        <v>1</v>
      </c>
      <c r="C12" s="4"/>
      <c r="D12" s="4"/>
      <c r="E12" s="4"/>
      <c r="F12" s="4"/>
      <c r="G12" s="4"/>
      <c r="H12" s="4"/>
      <c r="I12" s="4"/>
      <c r="J12" s="4"/>
    </row>
    <row r="13" spans="2:10" x14ac:dyDescent="0.3">
      <c r="B13" s="4" t="s">
        <v>2</v>
      </c>
      <c r="C13" s="4" t="s">
        <v>36</v>
      </c>
      <c r="D13" s="4" t="s">
        <v>37</v>
      </c>
      <c r="E13" s="4"/>
      <c r="F13" s="4"/>
      <c r="G13" s="4"/>
      <c r="H13" s="4"/>
      <c r="I13" s="4"/>
      <c r="J13" s="4"/>
    </row>
    <row r="14" spans="2:10" x14ac:dyDescent="0.3">
      <c r="B14" s="4" t="s">
        <v>38</v>
      </c>
      <c r="C14" s="4" t="s">
        <v>1</v>
      </c>
      <c r="D14" s="4" t="s">
        <v>1</v>
      </c>
      <c r="E14" s="4"/>
      <c r="F14" s="4"/>
      <c r="G14" s="4"/>
      <c r="H14" s="4"/>
      <c r="I14" s="4"/>
      <c r="J14" s="4"/>
    </row>
    <row r="15" spans="2:10" x14ac:dyDescent="0.3">
      <c r="B15" s="4" t="s">
        <v>39</v>
      </c>
      <c r="C15" s="4" t="s">
        <v>1</v>
      </c>
      <c r="D15" s="4" t="s">
        <v>1</v>
      </c>
      <c r="E15" s="4"/>
      <c r="F15" s="4"/>
      <c r="G15" s="4"/>
      <c r="H15" s="4"/>
      <c r="I15" s="4"/>
      <c r="J15" s="4"/>
    </row>
    <row r="16" spans="2:10" x14ac:dyDescent="0.3">
      <c r="B16" s="4" t="s">
        <v>40</v>
      </c>
      <c r="C16" s="4"/>
      <c r="D16" s="4"/>
      <c r="E16" s="4"/>
      <c r="F16" s="4"/>
      <c r="G16" s="4"/>
      <c r="H16" s="4"/>
      <c r="I16" s="4"/>
      <c r="J16" s="4"/>
    </row>
    <row r="17" spans="2:10" x14ac:dyDescent="0.3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3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3">
      <c r="B19" s="4" t="s">
        <v>1</v>
      </c>
      <c r="C19" s="4"/>
      <c r="D19" s="4"/>
      <c r="E19" s="4"/>
      <c r="F19" s="4"/>
      <c r="G19" s="4"/>
      <c r="H19" s="4"/>
      <c r="I19" s="4"/>
      <c r="J19" s="4"/>
    </row>
    <row r="20" spans="2:10" x14ac:dyDescent="0.3">
      <c r="B20" s="4" t="s">
        <v>41</v>
      </c>
      <c r="C20" s="4" t="s">
        <v>3</v>
      </c>
      <c r="D20" s="4" t="s">
        <v>4</v>
      </c>
      <c r="E20" s="4" t="s">
        <v>6</v>
      </c>
      <c r="F20" s="4" t="s">
        <v>7</v>
      </c>
      <c r="G20" s="4" t="s">
        <v>8</v>
      </c>
      <c r="H20" s="4" t="s">
        <v>49</v>
      </c>
      <c r="I20" s="4" t="s">
        <v>12</v>
      </c>
      <c r="J20" s="4" t="s">
        <v>50</v>
      </c>
    </row>
    <row r="21" spans="2:10" x14ac:dyDescent="0.3">
      <c r="B21" s="4" t="s">
        <v>1</v>
      </c>
      <c r="C21" s="4" t="s">
        <v>15</v>
      </c>
      <c r="D21" s="4" t="s">
        <v>16</v>
      </c>
      <c r="E21" s="4" t="s">
        <v>1</v>
      </c>
      <c r="F21" s="4">
        <v>380.35</v>
      </c>
      <c r="G21" s="4">
        <v>97</v>
      </c>
      <c r="H21" s="4">
        <v>0.27450000000000002</v>
      </c>
      <c r="I21" s="4" t="s">
        <v>18</v>
      </c>
      <c r="J21" s="4"/>
    </row>
    <row r="22" spans="2:10" x14ac:dyDescent="0.3">
      <c r="B22" s="4" t="s">
        <v>1</v>
      </c>
      <c r="C22" s="4" t="s">
        <v>19</v>
      </c>
      <c r="D22" s="4" t="s">
        <v>16</v>
      </c>
      <c r="E22" s="4" t="s">
        <v>1</v>
      </c>
      <c r="F22" s="4">
        <v>68.08</v>
      </c>
      <c r="G22" s="4">
        <v>99</v>
      </c>
      <c r="H22" s="4">
        <v>0.13750000000000001</v>
      </c>
      <c r="I22" s="4" t="s">
        <v>18</v>
      </c>
      <c r="J22" s="4"/>
    </row>
    <row r="23" spans="2:10" x14ac:dyDescent="0.3">
      <c r="B23" s="4" t="s">
        <v>1</v>
      </c>
      <c r="C23" s="4" t="s">
        <v>21</v>
      </c>
      <c r="D23" s="4" t="s">
        <v>16</v>
      </c>
      <c r="E23" s="4" t="s">
        <v>1</v>
      </c>
      <c r="F23" s="4">
        <v>74.56</v>
      </c>
      <c r="G23" s="4">
        <v>99</v>
      </c>
      <c r="H23" s="4">
        <v>0.37659999999999999</v>
      </c>
      <c r="I23" s="4" t="s">
        <v>18</v>
      </c>
      <c r="J23" s="4"/>
    </row>
    <row r="24" spans="2:10" x14ac:dyDescent="0.3">
      <c r="B24" s="4" t="s">
        <v>1</v>
      </c>
      <c r="C24" s="4" t="s">
        <v>23</v>
      </c>
      <c r="D24" s="4" t="s">
        <v>24</v>
      </c>
      <c r="E24" s="4" t="s">
        <v>1</v>
      </c>
      <c r="F24" s="4">
        <v>327.14</v>
      </c>
      <c r="G24" s="4">
        <v>97</v>
      </c>
      <c r="H24" s="4">
        <v>0.48899999999999999</v>
      </c>
      <c r="I24" s="4" t="s">
        <v>18</v>
      </c>
      <c r="J24" s="4"/>
    </row>
    <row r="25" spans="2:10" x14ac:dyDescent="0.3">
      <c r="B25" s="4" t="s">
        <v>1</v>
      </c>
      <c r="C25" s="4" t="s">
        <v>25</v>
      </c>
      <c r="D25" s="4" t="s">
        <v>16</v>
      </c>
      <c r="E25" s="4" t="s">
        <v>1</v>
      </c>
      <c r="F25" s="4">
        <v>551.14</v>
      </c>
      <c r="G25" s="4">
        <v>99</v>
      </c>
      <c r="H25" s="4">
        <v>0.25779999999999997</v>
      </c>
      <c r="I25" s="4" t="s">
        <v>18</v>
      </c>
      <c r="J25" s="4"/>
    </row>
    <row r="26" spans="2:10" x14ac:dyDescent="0.3">
      <c r="B26" s="4" t="s">
        <v>1</v>
      </c>
      <c r="C26" s="4" t="s">
        <v>28</v>
      </c>
      <c r="D26" s="4" t="s">
        <v>52</v>
      </c>
      <c r="E26" s="4" t="s">
        <v>1</v>
      </c>
      <c r="F26" s="4" t="s">
        <v>30</v>
      </c>
      <c r="G26" s="4"/>
      <c r="H26" s="4">
        <v>7.0039999999999996</v>
      </c>
      <c r="I26" s="4" t="s">
        <v>46</v>
      </c>
      <c r="J26" s="4"/>
    </row>
    <row r="27" spans="2:10" x14ac:dyDescent="0.3">
      <c r="B27" s="4" t="s">
        <v>1</v>
      </c>
      <c r="C27" s="4" t="s">
        <v>32</v>
      </c>
      <c r="D27" s="4" t="s">
        <v>53</v>
      </c>
      <c r="E27" s="4" t="s">
        <v>1</v>
      </c>
      <c r="F27" s="4" t="s">
        <v>30</v>
      </c>
      <c r="G27" s="4"/>
      <c r="H27" s="4">
        <v>1.038</v>
      </c>
      <c r="I27" s="4" t="s">
        <v>35</v>
      </c>
      <c r="J27" s="4"/>
    </row>
    <row r="28" spans="2:10" x14ac:dyDescent="0.3">
      <c r="B28" s="4" t="s">
        <v>1</v>
      </c>
      <c r="C28" s="4"/>
      <c r="D28" s="4"/>
      <c r="E28" s="4"/>
      <c r="F28" s="4"/>
      <c r="G28" s="4"/>
      <c r="H28" s="4"/>
      <c r="I28" s="4"/>
      <c r="J28" s="4"/>
    </row>
    <row r="29" spans="2:10" x14ac:dyDescent="0.3">
      <c r="B29" s="4" t="s">
        <v>41</v>
      </c>
      <c r="C29" s="4" t="s">
        <v>36</v>
      </c>
      <c r="D29" s="4" t="s">
        <v>37</v>
      </c>
      <c r="E29" s="4"/>
      <c r="F29" s="4"/>
      <c r="G29" s="4"/>
      <c r="H29" s="4"/>
      <c r="I29" s="4"/>
      <c r="J29" s="4"/>
    </row>
    <row r="30" spans="2:10" x14ac:dyDescent="0.3">
      <c r="B30" s="4" t="s">
        <v>38</v>
      </c>
      <c r="C30" s="4" t="s">
        <v>1</v>
      </c>
      <c r="D30" s="4" t="s">
        <v>1</v>
      </c>
      <c r="E30" s="4"/>
      <c r="F30" s="4"/>
      <c r="G30" s="4"/>
      <c r="H30" s="4"/>
      <c r="I30" s="4"/>
      <c r="J30" s="4"/>
    </row>
    <row r="31" spans="2:10" x14ac:dyDescent="0.3">
      <c r="B31" s="4" t="s">
        <v>39</v>
      </c>
      <c r="C31" s="4" t="s">
        <v>1</v>
      </c>
      <c r="D31" s="4" t="s">
        <v>1</v>
      </c>
      <c r="E31" s="4"/>
      <c r="F31" s="4"/>
      <c r="G31" s="4"/>
      <c r="H31" s="4"/>
      <c r="I31" s="4"/>
      <c r="J31" s="4"/>
    </row>
    <row r="32" spans="2:10" x14ac:dyDescent="0.3">
      <c r="B32" s="4" t="s">
        <v>48</v>
      </c>
      <c r="C32" s="4"/>
      <c r="D32" s="4"/>
      <c r="E32" s="4"/>
      <c r="F32" s="4"/>
      <c r="G32" s="4"/>
      <c r="H32" s="4"/>
      <c r="I32" s="4"/>
      <c r="J32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
  <Relationships xmlns="http://schemas.openxmlformats.org/package/2006/relationships">
    <Relationship Id="rId10" Type="http://schemas.openxmlformats.org/officeDocument/2006/relationships/customXmlProps" Target="itemProps4.xml"/>
  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5EA08FA511AE4C9FFF632E6536ED13" ma:contentTypeVersion="13" ma:contentTypeDescription="Create a new document." ma:contentTypeScope="" ma:versionID="abfa450e2c882fa05ec7f6a4b4016779">
  <xsd:schema xmlns:xsd="http://www.w3.org/2001/XMLSchema" xmlns:xs="http://www.w3.org/2001/XMLSchema" xmlns:p="http://schemas.microsoft.com/office/2006/metadata/properties" xmlns:ns2="5d5a2885-0f9b-4d04-9bc1-f867a2376b8a" xmlns:ns3="6cbc0c5a-d948-46e5-8624-1bad210f77c7" targetNamespace="http://schemas.microsoft.com/office/2006/metadata/properties" ma:root="true" ma:fieldsID="53678093842f3275b6926b32e7a9c141" ns2:_="" ns3:_="">
    <xsd:import namespace="5d5a2885-0f9b-4d04-9bc1-f867a2376b8a"/>
    <xsd:import namespace="6cbc0c5a-d948-46e5-8624-1bad210f7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a2885-0f9b-4d04-9bc1-f867a2376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bc0c5a-d948-46e5-8624-1bad210f77c7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abArchives xmlns:xsi="http://www.w3.org/2001/XMLSchema-instance" xmlns:xsd="http://www.w3.org/2001/XMLSchema">
  <BaseUri>https://mynotebook.labarchives.com</BaseUri>
  <eid>MzkxLjN8NjczMzIxLzMwMS9FbnRyeVBhcnQvOTQyODMzNTkzfDk5My4z</eid>
  <version>1</version>
  <updated-at>2022-02-15T11:28:20-05:00</updated-at>
</LabArchives>
</file>

<file path=customXml/itemProps1.xml><?xml version="1.0" encoding="utf-8"?>
<ds:datastoreItem xmlns:ds="http://schemas.openxmlformats.org/officeDocument/2006/customXml" ds:itemID="{C88C5A5F-E725-41A4-8601-E4ED4BF2E2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5a2885-0f9b-4d04-9bc1-f867a2376b8a"/>
    <ds:schemaRef ds:uri="6cbc0c5a-d948-46e5-8624-1bad210f7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3719E9-DEAC-4857-9162-CA5CC7447214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5d5a2885-0f9b-4d04-9bc1-f867a2376b8a"/>
    <ds:schemaRef ds:uri="http://purl.org/dc/dcmitype/"/>
    <ds:schemaRef ds:uri="6cbc0c5a-d948-46e5-8624-1bad210f77c7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7FF793ED-39D3-47CF-943C-26042DE886B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6274BB8E-F407-4688-B437-E44EEEA8A53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Faruk</dc:creator>
  <cp:keywords/>
  <dc:description/>
  <cp:lastModifiedBy>Milburn, Gregory N.</cp:lastModifiedBy>
  <cp:revision/>
  <dcterms:created xsi:type="dcterms:W3CDTF">2018-07-03T20:59:04Z</dcterms:created>
  <dcterms:modified xsi:type="dcterms:W3CDTF">2021-12-08T19:45:52Z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0x010100965EA08FA511AE4C9FFF632E6536ED13</vt:lpwstr>
  </property>
</Properties>
</file>