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ropbox/EDCTP grant/2020 Senior Fellowship PLus/Data/"/>
    </mc:Choice>
  </mc:AlternateContent>
  <xr:revisionPtr revIDLastSave="0" documentId="13_ncr:1_{3BCC1CDE-B363-6B4A-A24F-72AB44BCDADD}" xr6:coauthVersionLast="36" xr6:coauthVersionMax="47" xr10:uidLastSave="{00000000-0000-0000-0000-000000000000}"/>
  <bookViews>
    <workbookView xWindow="0" yWindow="500" windowWidth="28800" windowHeight="16300" xr2:uid="{73842CE0-3DEE-4B0F-82E9-BDC8F24B2FCE}"/>
  </bookViews>
  <sheets>
    <sheet name="24Feb2024" sheetId="1" r:id="rId1"/>
    <sheet name="Workings- lab data 24Feb24" sheetId="2" r:id="rId2"/>
  </sheets>
  <definedNames>
    <definedName name="_xlnm._FilterDatabase" localSheetId="0" hidden="1">'24Feb2024'!$A$1:$R$171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8" i="1" l="1"/>
  <c r="G176" i="1"/>
  <c r="I175" i="1"/>
  <c r="G174" i="1"/>
  <c r="F145" i="1"/>
  <c r="H178" i="1"/>
  <c r="H176" i="1"/>
  <c r="H174" i="1"/>
  <c r="I174" i="1"/>
  <c r="L176" i="1"/>
  <c r="L174" i="1"/>
  <c r="I176" i="1" l="1"/>
  <c r="K22" i="1"/>
  <c r="K8" i="1"/>
  <c r="K62" i="1" l="1"/>
  <c r="K58" i="1"/>
  <c r="K56" i="1"/>
  <c r="K52" i="1"/>
  <c r="K50" i="1"/>
  <c r="K48" i="1"/>
  <c r="K44" i="1"/>
  <c r="K41" i="1"/>
  <c r="K40" i="1"/>
  <c r="K32" i="1"/>
  <c r="K24" i="1"/>
  <c r="K23" i="1"/>
  <c r="K18" i="1"/>
  <c r="K16" i="1"/>
  <c r="K9" i="1"/>
  <c r="R180" i="1"/>
  <c r="R171" i="1"/>
  <c r="K171" i="1"/>
  <c r="F171" i="1"/>
  <c r="R170" i="1"/>
  <c r="K170" i="1"/>
  <c r="F170" i="1"/>
  <c r="R169" i="1"/>
  <c r="K169" i="1"/>
  <c r="F169" i="1"/>
  <c r="R168" i="1"/>
  <c r="K168" i="1"/>
  <c r="F168" i="1"/>
  <c r="R167" i="1"/>
  <c r="K167" i="1"/>
  <c r="F167" i="1"/>
  <c r="R166" i="1"/>
  <c r="K166" i="1"/>
  <c r="R165" i="1"/>
  <c r="K165" i="1"/>
  <c r="F165" i="1"/>
  <c r="R164" i="1"/>
  <c r="K164" i="1"/>
  <c r="F164" i="1"/>
  <c r="R163" i="1"/>
  <c r="K163" i="1"/>
  <c r="F163" i="1"/>
  <c r="R162" i="1"/>
  <c r="K162" i="1"/>
  <c r="F162" i="1"/>
  <c r="R161" i="1"/>
  <c r="K161" i="1"/>
  <c r="F161" i="1"/>
  <c r="R160" i="1"/>
  <c r="K160" i="1"/>
  <c r="F160" i="1"/>
  <c r="R159" i="1"/>
  <c r="K159" i="1"/>
  <c r="F159" i="1"/>
  <c r="R158" i="1"/>
  <c r="K158" i="1"/>
  <c r="F158" i="1"/>
  <c r="R157" i="1"/>
  <c r="K157" i="1"/>
  <c r="F157" i="1"/>
  <c r="R156" i="1"/>
  <c r="K156" i="1"/>
  <c r="F156" i="1"/>
  <c r="R155" i="1"/>
  <c r="K155" i="1"/>
  <c r="F155" i="1"/>
  <c r="R154" i="1"/>
  <c r="K154" i="1"/>
  <c r="F154" i="1"/>
  <c r="R153" i="1"/>
  <c r="K153" i="1"/>
  <c r="F153" i="1"/>
  <c r="R151" i="1"/>
  <c r="K151" i="1"/>
  <c r="F151" i="1"/>
  <c r="R152" i="1"/>
  <c r="K152" i="1"/>
  <c r="F152" i="1"/>
  <c r="R150" i="1"/>
  <c r="K150" i="1"/>
  <c r="F150" i="1"/>
  <c r="R149" i="1"/>
  <c r="K149" i="1"/>
  <c r="F149" i="1"/>
  <c r="R148" i="1"/>
  <c r="K148" i="1"/>
  <c r="F148" i="1"/>
  <c r="R147" i="1"/>
  <c r="K147" i="1"/>
  <c r="F147" i="1"/>
  <c r="R143" i="1"/>
  <c r="K143" i="1"/>
  <c r="F143" i="1"/>
  <c r="R146" i="1"/>
  <c r="K146" i="1"/>
  <c r="F146" i="1"/>
  <c r="R145" i="1"/>
  <c r="K145" i="1"/>
  <c r="R144" i="1"/>
  <c r="K144" i="1"/>
  <c r="R142" i="1"/>
  <c r="K142" i="1"/>
  <c r="F142" i="1"/>
  <c r="R141" i="1"/>
  <c r="K141" i="1"/>
  <c r="F141" i="1"/>
  <c r="R140" i="1"/>
  <c r="K140" i="1"/>
  <c r="R139" i="1"/>
  <c r="K139" i="1"/>
  <c r="F139" i="1"/>
  <c r="R138" i="1"/>
  <c r="K138" i="1"/>
  <c r="F138" i="1"/>
  <c r="R137" i="1"/>
  <c r="K137" i="1"/>
  <c r="F137" i="1"/>
  <c r="R136" i="1"/>
  <c r="K136" i="1"/>
  <c r="F136" i="1"/>
  <c r="R135" i="1"/>
  <c r="K135" i="1"/>
  <c r="F135" i="1"/>
  <c r="R134" i="1"/>
  <c r="K134" i="1"/>
  <c r="F134" i="1"/>
  <c r="R133" i="1"/>
  <c r="K133" i="1"/>
  <c r="F133" i="1"/>
  <c r="R132" i="1"/>
  <c r="K132" i="1"/>
  <c r="F132" i="1"/>
  <c r="R131" i="1"/>
  <c r="K131" i="1"/>
  <c r="F131" i="1"/>
  <c r="R130" i="1"/>
  <c r="K130" i="1"/>
  <c r="R129" i="1"/>
  <c r="K129" i="1"/>
  <c r="F129" i="1"/>
  <c r="R128" i="1"/>
  <c r="K128" i="1"/>
  <c r="F128" i="1"/>
  <c r="R127" i="1"/>
  <c r="K127" i="1"/>
  <c r="F127" i="1"/>
  <c r="R126" i="1"/>
  <c r="K126" i="1"/>
  <c r="F126" i="1"/>
  <c r="R124" i="1"/>
  <c r="K124" i="1"/>
  <c r="F124" i="1"/>
  <c r="R125" i="1"/>
  <c r="K125" i="1"/>
  <c r="F125" i="1"/>
  <c r="R123" i="1"/>
  <c r="K123" i="1"/>
  <c r="F123" i="1"/>
  <c r="R122" i="1"/>
  <c r="K122" i="1"/>
  <c r="F122" i="1"/>
  <c r="R121" i="1"/>
  <c r="K121" i="1"/>
  <c r="F121" i="1"/>
  <c r="R120" i="1"/>
  <c r="K120" i="1"/>
  <c r="F120" i="1"/>
  <c r="R119" i="1"/>
  <c r="K119" i="1"/>
  <c r="F119" i="1"/>
  <c r="R118" i="1"/>
  <c r="K118" i="1"/>
  <c r="F118" i="1"/>
  <c r="R117" i="1"/>
  <c r="K117" i="1"/>
  <c r="F117" i="1"/>
  <c r="R116" i="1"/>
  <c r="K116" i="1"/>
  <c r="F116" i="1"/>
  <c r="R115" i="1"/>
  <c r="K115" i="1"/>
  <c r="F115" i="1"/>
  <c r="R113" i="1"/>
  <c r="K113" i="1"/>
  <c r="F113" i="1"/>
  <c r="R114" i="1"/>
  <c r="K114" i="1"/>
  <c r="F114" i="1"/>
  <c r="R112" i="1"/>
  <c r="K112" i="1"/>
  <c r="F112" i="1"/>
  <c r="R111" i="1"/>
  <c r="K111" i="1"/>
  <c r="F111" i="1"/>
  <c r="R110" i="1"/>
  <c r="K110" i="1"/>
  <c r="F110" i="1"/>
  <c r="R109" i="1"/>
  <c r="K109" i="1"/>
  <c r="F109" i="1"/>
  <c r="R108" i="1"/>
  <c r="K108" i="1"/>
  <c r="F108" i="1"/>
  <c r="R107" i="1"/>
  <c r="K107" i="1"/>
  <c r="F107" i="1"/>
  <c r="R106" i="1"/>
  <c r="K106" i="1"/>
  <c r="F106" i="1"/>
  <c r="R105" i="1"/>
  <c r="K105" i="1"/>
  <c r="F105" i="1"/>
  <c r="R104" i="1"/>
  <c r="K104" i="1"/>
  <c r="F104" i="1"/>
  <c r="R103" i="1"/>
  <c r="K103" i="1"/>
  <c r="F103" i="1"/>
  <c r="R102" i="1"/>
  <c r="K102" i="1"/>
  <c r="F102" i="1"/>
  <c r="R101" i="1"/>
  <c r="K101" i="1"/>
  <c r="F101" i="1"/>
  <c r="R100" i="1"/>
  <c r="K100" i="1"/>
  <c r="F100" i="1"/>
  <c r="R99" i="1"/>
  <c r="K99" i="1"/>
  <c r="F99" i="1"/>
  <c r="R98" i="1"/>
  <c r="K98" i="1"/>
  <c r="F98" i="1"/>
  <c r="R97" i="1"/>
  <c r="K97" i="1"/>
  <c r="F97" i="1"/>
  <c r="R96" i="1"/>
  <c r="K96" i="1"/>
  <c r="F96" i="1"/>
  <c r="R95" i="1"/>
  <c r="K95" i="1"/>
  <c r="F95" i="1"/>
  <c r="R94" i="1"/>
  <c r="K94" i="1"/>
  <c r="F94" i="1"/>
  <c r="R93" i="1"/>
  <c r="K93" i="1"/>
  <c r="F93" i="1"/>
  <c r="R92" i="1"/>
  <c r="K92" i="1"/>
  <c r="F92" i="1"/>
  <c r="R91" i="1"/>
  <c r="K91" i="1"/>
  <c r="F91" i="1"/>
  <c r="R90" i="1"/>
  <c r="K90" i="1"/>
  <c r="F90" i="1"/>
  <c r="R89" i="1"/>
  <c r="K89" i="1"/>
  <c r="F89" i="1"/>
  <c r="R88" i="1"/>
  <c r="K88" i="1"/>
  <c r="F88" i="1"/>
  <c r="R87" i="1"/>
  <c r="K87" i="1"/>
  <c r="F87" i="1"/>
  <c r="R86" i="1"/>
  <c r="K86" i="1"/>
  <c r="F86" i="1"/>
  <c r="R85" i="1"/>
  <c r="K85" i="1"/>
  <c r="F85" i="1"/>
  <c r="R84" i="1"/>
  <c r="K84" i="1"/>
  <c r="R83" i="1"/>
  <c r="K83" i="1"/>
  <c r="F83" i="1"/>
  <c r="R82" i="1"/>
  <c r="K82" i="1"/>
  <c r="F82" i="1"/>
  <c r="R81" i="1"/>
  <c r="K81" i="1"/>
  <c r="F81" i="1"/>
  <c r="R80" i="1"/>
  <c r="K80" i="1"/>
  <c r="R79" i="1"/>
  <c r="K79" i="1"/>
  <c r="F79" i="1"/>
  <c r="R78" i="1"/>
  <c r="K78" i="1"/>
  <c r="F78" i="1"/>
  <c r="R77" i="1"/>
  <c r="K77" i="1"/>
  <c r="F77" i="1"/>
  <c r="R75" i="1"/>
  <c r="K75" i="1"/>
  <c r="F75" i="1"/>
  <c r="R76" i="1"/>
  <c r="K76" i="1"/>
  <c r="F76" i="1"/>
  <c r="R74" i="1"/>
  <c r="K74" i="1"/>
  <c r="F74" i="1"/>
  <c r="R73" i="1"/>
  <c r="K73" i="1"/>
  <c r="F73" i="1"/>
  <c r="R72" i="1"/>
  <c r="K72" i="1"/>
  <c r="F72" i="1"/>
  <c r="R71" i="1"/>
  <c r="K71" i="1"/>
  <c r="F71" i="1"/>
  <c r="R70" i="1"/>
  <c r="K70" i="1"/>
  <c r="F70" i="1"/>
  <c r="R69" i="1"/>
  <c r="K69" i="1"/>
  <c r="F69" i="1"/>
  <c r="R68" i="1"/>
  <c r="K68" i="1"/>
  <c r="F68" i="1"/>
  <c r="R67" i="1"/>
  <c r="K67" i="1"/>
  <c r="F67" i="1"/>
  <c r="F66" i="1"/>
  <c r="R65" i="1"/>
  <c r="K65" i="1"/>
  <c r="F65" i="1"/>
  <c r="R64" i="1"/>
  <c r="K64" i="1"/>
  <c r="F64" i="1"/>
  <c r="R63" i="1"/>
  <c r="K63" i="1"/>
  <c r="F63" i="1"/>
  <c r="R62" i="1"/>
  <c r="F62" i="1"/>
  <c r="R61" i="1"/>
  <c r="K61" i="1"/>
  <c r="F61" i="1"/>
  <c r="R60" i="1"/>
  <c r="K60" i="1"/>
  <c r="F60" i="1"/>
  <c r="R59" i="1"/>
  <c r="K59" i="1"/>
  <c r="F59" i="1"/>
  <c r="R58" i="1"/>
  <c r="F58" i="1"/>
  <c r="R57" i="1"/>
  <c r="K57" i="1"/>
  <c r="F57" i="1"/>
  <c r="R56" i="1"/>
  <c r="F56" i="1"/>
  <c r="R55" i="1"/>
  <c r="K55" i="1"/>
  <c r="F55" i="1"/>
  <c r="R54" i="1"/>
  <c r="K54" i="1"/>
  <c r="F54" i="1"/>
  <c r="R53" i="1"/>
  <c r="K53" i="1"/>
  <c r="F53" i="1"/>
  <c r="R52" i="1"/>
  <c r="F52" i="1"/>
  <c r="R51" i="1"/>
  <c r="K51" i="1"/>
  <c r="F51" i="1"/>
  <c r="R50" i="1"/>
  <c r="F50" i="1"/>
  <c r="R49" i="1"/>
  <c r="K49" i="1"/>
  <c r="F49" i="1"/>
  <c r="R48" i="1"/>
  <c r="F48" i="1"/>
  <c r="R47" i="1"/>
  <c r="K47" i="1"/>
  <c r="F47" i="1"/>
  <c r="R46" i="1"/>
  <c r="K46" i="1"/>
  <c r="F46" i="1"/>
  <c r="R45" i="1"/>
  <c r="K45" i="1"/>
  <c r="F45" i="1"/>
  <c r="R44" i="1"/>
  <c r="F44" i="1"/>
  <c r="R43" i="1"/>
  <c r="K43" i="1"/>
  <c r="F43" i="1"/>
  <c r="R42" i="1"/>
  <c r="K42" i="1"/>
  <c r="F42" i="1"/>
  <c r="R41" i="1"/>
  <c r="F41" i="1"/>
  <c r="R40" i="1"/>
  <c r="R39" i="1"/>
  <c r="K39" i="1"/>
  <c r="F39" i="1"/>
  <c r="R38" i="1"/>
  <c r="K38" i="1"/>
  <c r="F38" i="1"/>
  <c r="R37" i="1"/>
  <c r="K37" i="1"/>
  <c r="F37" i="1"/>
  <c r="R36" i="1"/>
  <c r="K36" i="1"/>
  <c r="F36" i="1"/>
  <c r="R35" i="1"/>
  <c r="K35" i="1"/>
  <c r="F35" i="1"/>
  <c r="R34" i="1"/>
  <c r="K34" i="1"/>
  <c r="F34" i="1"/>
  <c r="R33" i="1"/>
  <c r="K33" i="1"/>
  <c r="F33" i="1"/>
  <c r="R32" i="1"/>
  <c r="F32" i="1"/>
  <c r="R31" i="1"/>
  <c r="K31" i="1"/>
  <c r="F31" i="1"/>
  <c r="R30" i="1"/>
  <c r="K30" i="1"/>
  <c r="F30" i="1"/>
  <c r="R29" i="1"/>
  <c r="K29" i="1"/>
  <c r="F29" i="1"/>
  <c r="R28" i="1"/>
  <c r="K28" i="1"/>
  <c r="F28" i="1"/>
  <c r="R27" i="1"/>
  <c r="K27" i="1"/>
  <c r="F27" i="1"/>
  <c r="R26" i="1"/>
  <c r="K26" i="1"/>
  <c r="F26" i="1"/>
  <c r="R25" i="1"/>
  <c r="K25" i="1"/>
  <c r="F25" i="1"/>
  <c r="R24" i="1"/>
  <c r="F24" i="1"/>
  <c r="R23" i="1"/>
  <c r="F23" i="1"/>
  <c r="R22" i="1"/>
  <c r="F22" i="1"/>
  <c r="R21" i="1"/>
  <c r="K21" i="1"/>
  <c r="F21" i="1"/>
  <c r="R20" i="1"/>
  <c r="K20" i="1"/>
  <c r="R19" i="1"/>
  <c r="K19" i="1"/>
  <c r="F19" i="1"/>
  <c r="R18" i="1"/>
  <c r="F18" i="1"/>
  <c r="R17" i="1"/>
  <c r="K17" i="1"/>
  <c r="F17" i="1"/>
  <c r="R16" i="1"/>
  <c r="F16" i="1"/>
  <c r="R15" i="1"/>
  <c r="K15" i="1"/>
  <c r="F15" i="1"/>
  <c r="R14" i="1"/>
  <c r="K14" i="1"/>
  <c r="F14" i="1"/>
  <c r="R13" i="1"/>
  <c r="K13" i="1"/>
  <c r="F13" i="1"/>
  <c r="R12" i="1"/>
  <c r="K12" i="1"/>
  <c r="F12" i="1"/>
  <c r="R11" i="1"/>
  <c r="K11" i="1"/>
  <c r="F11" i="1"/>
  <c r="R10" i="1"/>
  <c r="K10" i="1"/>
  <c r="F10" i="1"/>
  <c r="R9" i="1"/>
  <c r="F9" i="1"/>
  <c r="R8" i="1"/>
  <c r="F8" i="1"/>
  <c r="R7" i="1"/>
  <c r="K7" i="1"/>
  <c r="F7" i="1"/>
  <c r="R6" i="1"/>
  <c r="K6" i="1"/>
  <c r="F6" i="1"/>
  <c r="R5" i="1"/>
  <c r="K5" i="1"/>
  <c r="F5" i="1"/>
  <c r="R4" i="1"/>
  <c r="K4" i="1"/>
  <c r="F4" i="1"/>
  <c r="R3" i="1"/>
  <c r="K3" i="1"/>
  <c r="F3" i="1"/>
  <c r="R2" i="1"/>
  <c r="K2" i="1"/>
  <c r="F2" i="1"/>
  <c r="K176" i="1" l="1"/>
  <c r="K174" i="1"/>
  <c r="F174" i="1"/>
  <c r="K175" i="1"/>
  <c r="F176" i="1"/>
  <c r="L175" i="1"/>
  <c r="F175" i="1"/>
  <c r="F177" i="1"/>
  <c r="F17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I1" authorId="0" shapeId="0" xr:uid="{26993716-C6AE-40A2-A13A-0634BFE0218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positive (one line)
</t>
        </r>
        <r>
          <rPr>
            <sz val="10"/>
            <color rgb="FF000000"/>
            <rFont val="Tahoma"/>
            <family val="2"/>
          </rPr>
          <t>0 = negative (two lines)</t>
        </r>
      </text>
    </comment>
    <comment ref="M1" authorId="0" shapeId="0" xr:uid="{C93FE266-5F02-4722-A43B-F8DF083E1DF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BLQ=19 (&lt;20)</t>
        </r>
      </text>
    </comment>
    <comment ref="N1" authorId="0" shapeId="0" xr:uid="{A620CCD7-9008-4971-BC6A-72FCDC46E5C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BLQ=26 (&lt;27)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L1" authorId="0" shapeId="0" xr:uid="{517478F7-9D04-9247-8163-6FC9D0FEA9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lab data sent but not in current date range. </t>
        </r>
      </text>
    </comment>
  </commentList>
</comments>
</file>

<file path=xl/sharedStrings.xml><?xml version="1.0" encoding="utf-8"?>
<sst xmlns="http://schemas.openxmlformats.org/spreadsheetml/2006/main" count="610" uniqueCount="242">
  <si>
    <t>PID</t>
  </si>
  <si>
    <t xml:space="preserve">Visit 1 date </t>
  </si>
  <si>
    <t>Sex</t>
  </si>
  <si>
    <t>DoB</t>
  </si>
  <si>
    <t xml:space="preserve">SR number missed /30 </t>
  </si>
  <si>
    <t>SR good job</t>
  </si>
  <si>
    <t>SR how often</t>
  </si>
  <si>
    <t>UTRA</t>
  </si>
  <si>
    <t>WP</t>
  </si>
  <si>
    <t>VL</t>
  </si>
  <si>
    <t xml:space="preserve"> pl TFV (ng/ml)</t>
  </si>
  <si>
    <t>TDF-DP (fmol/punch)</t>
  </si>
  <si>
    <t>Flagged by</t>
  </si>
  <si>
    <t>Flag date</t>
  </si>
  <si>
    <t>Start date</t>
  </si>
  <si>
    <t>Days</t>
  </si>
  <si>
    <t>12-SUS-2-332</t>
  </si>
  <si>
    <t>Male</t>
  </si>
  <si>
    <t>13-SUS-1-019</t>
  </si>
  <si>
    <t>Female</t>
  </si>
  <si>
    <t>PR</t>
  </si>
  <si>
    <t>15-SUS-2-320</t>
  </si>
  <si>
    <t>12-SUS-2-324</t>
  </si>
  <si>
    <t>04-SUS-2-315</t>
  </si>
  <si>
    <t>07-SUS-1-020</t>
  </si>
  <si>
    <t>12-SUS-2-322</t>
  </si>
  <si>
    <t>04-SUS-1-029</t>
  </si>
  <si>
    <t>05-SUS-2-317</t>
  </si>
  <si>
    <t>15-SUS-1-028</t>
  </si>
  <si>
    <t>04-SUS-1-023</t>
  </si>
  <si>
    <t>09-SUS-1-027</t>
  </si>
  <si>
    <t>15-SUS-2-338</t>
  </si>
  <si>
    <t>15-SUS-2-355</t>
  </si>
  <si>
    <t>07-SUS-2-363</t>
  </si>
  <si>
    <t>11-SUS-1-021</t>
  </si>
  <si>
    <t>16-SUS-3-647</t>
  </si>
  <si>
    <t>16-SUS-2-364</t>
  </si>
  <si>
    <t>12-SUS-2-362</t>
  </si>
  <si>
    <t>05-SUS-3-651</t>
  </si>
  <si>
    <t>08-SUS-1-049</t>
  </si>
  <si>
    <t>04-SUS-3-653</t>
  </si>
  <si>
    <t>03-SUS-2-379</t>
  </si>
  <si>
    <t>07-SUS-2-371</t>
  </si>
  <si>
    <t>05-SUS-3-633</t>
  </si>
  <si>
    <t>09-SUS-3-635</t>
  </si>
  <si>
    <t>04-SUS-1-038</t>
  </si>
  <si>
    <t>08-SUS-1-048</t>
  </si>
  <si>
    <t>15-SUS-2-354</t>
  </si>
  <si>
    <t>08-SUS-2-344</t>
  </si>
  <si>
    <t>16-SUS-1-057</t>
  </si>
  <si>
    <t>03-SUS-1-016</t>
  </si>
  <si>
    <t>04-SUS-2-356</t>
  </si>
  <si>
    <t>07-SUS-2-316</t>
  </si>
  <si>
    <t>14-SUS-2-337</t>
  </si>
  <si>
    <t>11-SUS-3-636</t>
  </si>
  <si>
    <t>13-SUS-3-638</t>
  </si>
  <si>
    <t>08-SUS-3-642</t>
  </si>
  <si>
    <t>08-SUS-2-382</t>
  </si>
  <si>
    <t>12-SUS-2-373</t>
  </si>
  <si>
    <t>14-SUS-1-018</t>
  </si>
  <si>
    <t>14-SUS-1-033</t>
  </si>
  <si>
    <t>15-SUS-1-060</t>
  </si>
  <si>
    <t>08-SUS-3-634</t>
  </si>
  <si>
    <t>05-SUS-3-667</t>
  </si>
  <si>
    <t>15-SUS-3-660</t>
  </si>
  <si>
    <t>08-SUS-2-340</t>
  </si>
  <si>
    <t>13-SUS-2-334</t>
  </si>
  <si>
    <t>15-SUS-3-686</t>
  </si>
  <si>
    <t>07-SUS-2-350</t>
  </si>
  <si>
    <t>03-SUS-2-392</t>
  </si>
  <si>
    <t>05-SUS-1-050</t>
  </si>
  <si>
    <t>07-SUS-3-666</t>
  </si>
  <si>
    <t>12-SUS-1-064</t>
  </si>
  <si>
    <t>16-SUS-1-065</t>
  </si>
  <si>
    <t>13-SUS-1-047</t>
  </si>
  <si>
    <t>12-SUS-2-398</t>
  </si>
  <si>
    <t>11-SUS-2-361</t>
  </si>
  <si>
    <t>15-SUS-2-391</t>
  </si>
  <si>
    <t>15-SUS-3-692</t>
  </si>
  <si>
    <t>12-SUS-3-689</t>
  </si>
  <si>
    <t>04-SUS-1-015</t>
  </si>
  <si>
    <t>15-SUS-3-656</t>
  </si>
  <si>
    <t>07-SUS-1-078</t>
  </si>
  <si>
    <t>09-SUS-1-045</t>
  </si>
  <si>
    <t>04-SUS-2-387</t>
  </si>
  <si>
    <t>08-SUS-3-691</t>
  </si>
  <si>
    <t>11-SUS-1-059</t>
  </si>
  <si>
    <t>04-SUS-1-083</t>
  </si>
  <si>
    <t>15-SUS-2-397</t>
  </si>
  <si>
    <t>03-SUS-1-061</t>
  </si>
  <si>
    <t>07-SUS-2-400</t>
  </si>
  <si>
    <t>16-SUS-1-081</t>
  </si>
  <si>
    <t>08-SUS-1-073</t>
  </si>
  <si>
    <t>11-SUS-1-087</t>
  </si>
  <si>
    <t>14-SUS-2-374</t>
  </si>
  <si>
    <t>15-SUS-2-375</t>
  </si>
  <si>
    <t>07-SUS-1-080</t>
  </si>
  <si>
    <t>09-SUS-1-025</t>
  </si>
  <si>
    <t>15-SUS-2-410</t>
  </si>
  <si>
    <t>15-SUS-1-098</t>
  </si>
  <si>
    <t>15-SUS-3-704</t>
  </si>
  <si>
    <t>09-SUS-2-383</t>
  </si>
  <si>
    <t>11-SUS-2-401</t>
  </si>
  <si>
    <t>06-SUS-2-319</t>
  </si>
  <si>
    <t>16-SUS-3-701</t>
  </si>
  <si>
    <t>16-SUS-2-390</t>
  </si>
  <si>
    <t>12-SUS-2-381</t>
  </si>
  <si>
    <t>16-SUS-3-690</t>
  </si>
  <si>
    <t>12-SUS-2-418</t>
  </si>
  <si>
    <t>04-SUS-2-378</t>
  </si>
  <si>
    <t>14-SUS-1-102</t>
  </si>
  <si>
    <t>03-SUS-3-661</t>
  </si>
  <si>
    <t>07-SUS-1-063</t>
  </si>
  <si>
    <t>15-SUS-1-105</t>
  </si>
  <si>
    <t>08-SUS-1-106</t>
  </si>
  <si>
    <t>03-SUS-2-396</t>
  </si>
  <si>
    <t>12-SUS-3-683</t>
  </si>
  <si>
    <t>06-SUS-2-348</t>
  </si>
  <si>
    <t>08-SUS-3-697</t>
  </si>
  <si>
    <t>08-SUS-3-716</t>
  </si>
  <si>
    <t>08-SUS-2-411</t>
  </si>
  <si>
    <t>03-SUS-2-342</t>
  </si>
  <si>
    <t>11-SUS-3-711</t>
  </si>
  <si>
    <t>12-SUS-1-115</t>
  </si>
  <si>
    <t>16-SUS-2-406</t>
  </si>
  <si>
    <t>11-SUS-3-707</t>
  </si>
  <si>
    <t>04-SUS-2-399</t>
  </si>
  <si>
    <t>15-SUS-3-714</t>
  </si>
  <si>
    <t>07-SUS-3-717</t>
  </si>
  <si>
    <t>15-SUS-3-712</t>
  </si>
  <si>
    <t>06-SUS-2-403</t>
  </si>
  <si>
    <t>11-SUS-2-428</t>
  </si>
  <si>
    <t>03-SUS-3-713</t>
  </si>
  <si>
    <t>11-SUS-3-718</t>
  </si>
  <si>
    <t>16-SUS-1-122</t>
  </si>
  <si>
    <t>06-SUS-3-665</t>
  </si>
  <si>
    <t>10-SUS-3-655</t>
  </si>
  <si>
    <t>15-SUS-1-093</t>
  </si>
  <si>
    <t>08-SUS-3-731</t>
  </si>
  <si>
    <t>15-SUS-1-125</t>
  </si>
  <si>
    <t>03-SUS-3-699</t>
  </si>
  <si>
    <t>04-SUS-2-435</t>
  </si>
  <si>
    <t>08-SUS-3-732</t>
  </si>
  <si>
    <t>03-SUS-2-386</t>
  </si>
  <si>
    <t>05-SUS-3-685</t>
  </si>
  <si>
    <t>04-SUS-2-460</t>
  </si>
  <si>
    <t>07-SUS-2-424</t>
  </si>
  <si>
    <t>16-SUS-2-442</t>
  </si>
  <si>
    <t>03-SUS-1-132</t>
  </si>
  <si>
    <t>13-SUS-2-422</t>
  </si>
  <si>
    <t>08-SUS-2-452</t>
  </si>
  <si>
    <t>12-SUS-3-746</t>
  </si>
  <si>
    <t>14-SUS-2-446</t>
  </si>
  <si>
    <t>11-SUS-3-751</t>
  </si>
  <si>
    <t>05-SUS-2-393</t>
  </si>
  <si>
    <t>12-SUS-2-417</t>
  </si>
  <si>
    <t>06-SUS-1-034</t>
  </si>
  <si>
    <t>04-SUS-1-099</t>
  </si>
  <si>
    <t>16-SUS-2-420</t>
  </si>
  <si>
    <t>16-SUS-2-459</t>
  </si>
  <si>
    <t>16-SUS-1-051</t>
  </si>
  <si>
    <t>11-SUS-1-109</t>
  </si>
  <si>
    <t>07-SUS-1-131</t>
  </si>
  <si>
    <t>08-SUS-3-759</t>
  </si>
  <si>
    <t>08-SUS-2-443</t>
  </si>
  <si>
    <t>07-SUS-3-741</t>
  </si>
  <si>
    <t>03-SUS-2-439</t>
  </si>
  <si>
    <t>03-SUS-3-734</t>
  </si>
  <si>
    <t>04-SUS-1-110</t>
  </si>
  <si>
    <t>16-SUS-3-762</t>
  </si>
  <si>
    <t>15-SUS-3-749</t>
  </si>
  <si>
    <t>11-SUS-3-761</t>
  </si>
  <si>
    <t>08-SUS-1-108</t>
  </si>
  <si>
    <t>13-SUS-3-720</t>
  </si>
  <si>
    <t>06-SUS-3-742</t>
  </si>
  <si>
    <t>03-SUS-3-768</t>
  </si>
  <si>
    <t>08-SUS-3-767</t>
  </si>
  <si>
    <t>12-SUS-3-739</t>
  </si>
  <si>
    <t>15-SUS-1-147</t>
  </si>
  <si>
    <t>07-SUS-2-414</t>
  </si>
  <si>
    <t>03-SUS-3-735</t>
  </si>
  <si>
    <t>07-SUS-3-705</t>
  </si>
  <si>
    <t>12-SUS-2-469</t>
  </si>
  <si>
    <t>06-SUS-3-748</t>
  </si>
  <si>
    <t>04-SUS-3-724</t>
  </si>
  <si>
    <t>11-SUS-1-130</t>
  </si>
  <si>
    <t>11-SUS-3-752</t>
  </si>
  <si>
    <t>05-SUS-3-693</t>
  </si>
  <si>
    <t>07-SUS-3-750</t>
  </si>
  <si>
    <t>MEAN</t>
  </si>
  <si>
    <t>MEDIAN</t>
  </si>
  <si>
    <t>STD</t>
  </si>
  <si>
    <t>Very good or excellent</t>
  </si>
  <si>
    <t>Almost always or always</t>
  </si>
  <si>
    <t>IQR</t>
  </si>
  <si>
    <t>Fair or good</t>
  </si>
  <si>
    <t>Sometime or usually</t>
  </si>
  <si>
    <t>Average: 2.5</t>
  </si>
  <si>
    <t>Range: 0-6</t>
  </si>
  <si>
    <t>Poor or very poor</t>
  </si>
  <si>
    <t>Never or rarely</t>
  </si>
  <si>
    <t>In the last 30 days, how many days did you miss at least one dose?</t>
  </si>
  <si>
    <t>In the last 30 days, how good a job did you do at taking your HIV medicines in the way that you were supposed to?</t>
  </si>
  <si>
    <t>In the last 30 days how often did you take your HIV medicines in the way that you were supposed to? Range "never" to "always"</t>
  </si>
  <si>
    <t>BLQ</t>
  </si>
  <si>
    <t>15-SUS-1-</t>
  </si>
  <si>
    <t>08-SUS-3-</t>
  </si>
  <si>
    <t>03-SUS-3-</t>
  </si>
  <si>
    <t>04-SUS-2-</t>
  </si>
  <si>
    <t>03-SUS-2-</t>
  </si>
  <si>
    <t>05-SUS-3-</t>
  </si>
  <si>
    <t>07-SUS-2-</t>
  </si>
  <si>
    <t>16-SUS-2-</t>
  </si>
  <si>
    <t>03-SUS-1-</t>
  </si>
  <si>
    <t>13-SUS-2-</t>
  </si>
  <si>
    <t>08-SUS-2-</t>
  </si>
  <si>
    <t>12-SUS-3-</t>
  </si>
  <si>
    <t>14-SUS-2-</t>
  </si>
  <si>
    <t>11-SUS-3-</t>
  </si>
  <si>
    <t>05-SUS-2-</t>
  </si>
  <si>
    <t>12-SUS-2-</t>
  </si>
  <si>
    <t>06-SUS-1-</t>
  </si>
  <si>
    <t>04-SUS-1-</t>
  </si>
  <si>
    <t>16-SUS-1-</t>
  </si>
  <si>
    <t>11-SUS-1-</t>
  </si>
  <si>
    <t>07-SUS-1-</t>
  </si>
  <si>
    <t>07-SUS-3-</t>
  </si>
  <si>
    <t>16-SUS-3-</t>
  </si>
  <si>
    <t>15-SUS-3-</t>
  </si>
  <si>
    <t>08-SUS-1-</t>
  </si>
  <si>
    <t>13-SUS-3-</t>
  </si>
  <si>
    <t>06-SUS-3-</t>
  </si>
  <si>
    <t>04-SUS-3-</t>
  </si>
  <si>
    <t>TFV_DP</t>
  </si>
  <si>
    <t>PID2</t>
  </si>
  <si>
    <t>Date</t>
  </si>
  <si>
    <t>TFV-DP</t>
  </si>
  <si>
    <t>PID3</t>
  </si>
  <si>
    <t>PID4</t>
  </si>
  <si>
    <t>Plasma TFV</t>
  </si>
  <si>
    <t>pl-TFV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</si>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</sst>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3"/>
      <color rgb="FF000000"/>
      <name val="Helvetica"/>
      <family val="2"/>
    </font>
    <font>
      <b/>
      <sz val="10"/>
      <color rgb="FF000000"/>
      <name val="Tahoma"/>
      <family val="2"/>
    </font>
    <font>
      <sz val="10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>
      <alignment horizontal="right"/>
    </xf>
    <xf numFmtId="15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Fill="1" applyBorder="1" applyAlignment="1">
      <alignment horizontal="right"/>
    </xf>
    <xf numFmtId="2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15" fontId="3" fillId="2" borderId="0" xfId="0" applyNumberFormat="1" applyFont="1" applyFill="1" applyAlignment="1">
      <alignment vertical="center"/>
    </xf>
    <xf numFmtId="15" fontId="2" fillId="0" borderId="0" xfId="0" applyNumberFormat="1" applyFont="1" applyAlignment="1">
      <alignment horizontal="right"/>
    </xf>
    <xf numFmtId="164" fontId="2" fillId="0" borderId="0" xfId="1" applyNumberFormat="1" applyFont="1" applyAlignment="1">
      <alignment horizontal="right"/>
    </xf>
    <xf numFmtId="164" fontId="2" fillId="0" borderId="0" xfId="1" applyNumberFormat="1" applyFont="1" applyFill="1" applyAlignment="1">
      <alignment horizontal="right"/>
    </xf>
    <xf numFmtId="2" fontId="2" fillId="0" borderId="0" xfId="0" applyNumberFormat="1" applyFont="1" applyAlignment="1">
      <alignment horizontal="right"/>
    </xf>
    <xf numFmtId="164" fontId="2" fillId="0" borderId="2" xfId="1" applyNumberFormat="1" applyFont="1" applyBorder="1" applyAlignment="1">
      <alignment horizontal="right"/>
    </xf>
    <xf numFmtId="2" fontId="0" fillId="0" borderId="2" xfId="0" applyNumberFormat="1" applyBorder="1" applyAlignment="1">
      <alignment horizontal="right"/>
    </xf>
    <xf numFmtId="164" fontId="2" fillId="0" borderId="3" xfId="1" applyNumberFormat="1" applyFont="1" applyBorder="1" applyAlignment="1">
      <alignment horizontal="right"/>
    </xf>
    <xf numFmtId="1" fontId="2" fillId="0" borderId="4" xfId="1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1" applyNumberFormat="1" applyFont="1" applyBorder="1" applyAlignment="1">
      <alignment horizontal="right"/>
    </xf>
    <xf numFmtId="164" fontId="0" fillId="0" borderId="6" xfId="1" applyNumberFormat="1" applyFont="1" applyBorder="1" applyAlignment="1">
      <alignment horizontal="right"/>
    </xf>
    <xf numFmtId="1" fontId="0" fillId="0" borderId="7" xfId="1" applyNumberFormat="1" applyFont="1" applyBorder="1" applyAlignment="1">
      <alignment horizontal="right"/>
    </xf>
    <xf numFmtId="164" fontId="2" fillId="0" borderId="0" xfId="1" applyNumberFormat="1" applyFont="1" applyBorder="1" applyAlignment="1">
      <alignment horizontal="right"/>
    </xf>
    <xf numFmtId="164" fontId="0" fillId="0" borderId="10" xfId="1" applyNumberFormat="1" applyFont="1" applyBorder="1" applyAlignment="1">
      <alignment horizontal="right"/>
    </xf>
    <xf numFmtId="164" fontId="0" fillId="0" borderId="0" xfId="1" applyNumberFormat="1" applyFont="1" applyAlignment="1">
      <alignment horizontal="right"/>
    </xf>
    <xf numFmtId="0" fontId="3" fillId="0" borderId="0" xfId="0" applyFont="1" applyFill="1" applyAlignment="1">
      <alignment horizontal="right"/>
    </xf>
    <xf numFmtId="2" fontId="0" fillId="0" borderId="0" xfId="0" applyNumberFormat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15" fontId="3" fillId="0" borderId="0" xfId="0" applyNumberFormat="1" applyFont="1" applyFill="1"/>
    <xf numFmtId="0" fontId="3" fillId="0" borderId="0" xfId="0" applyFont="1" applyFill="1" applyAlignment="1">
      <alignment vertical="center"/>
    </xf>
    <xf numFmtId="15" fontId="3" fillId="0" borderId="0" xfId="0" applyNumberFormat="1" applyFont="1" applyFill="1" applyAlignment="1">
      <alignment vertical="center"/>
    </xf>
    <xf numFmtId="0" fontId="0" fillId="0" borderId="0" xfId="0" applyFill="1"/>
    <xf numFmtId="15" fontId="0" fillId="0" borderId="0" xfId="0" applyNumberFormat="1" applyFill="1"/>
    <xf numFmtId="2" fontId="3" fillId="0" borderId="0" xfId="0" applyNumberFormat="1" applyFont="1" applyFill="1"/>
    <xf numFmtId="0" fontId="2" fillId="0" borderId="0" xfId="0" applyFont="1" applyFill="1" applyAlignment="1">
      <alignment horizontal="right"/>
    </xf>
    <xf numFmtId="15" fontId="2" fillId="0" borderId="0" xfId="0" applyNumberFormat="1" applyFont="1" applyFill="1"/>
    <xf numFmtId="0" fontId="0" fillId="0" borderId="0" xfId="0" applyFill="1" applyAlignment="1">
      <alignment horizontal="right"/>
    </xf>
    <xf numFmtId="0" fontId="3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2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2" fontId="3" fillId="0" borderId="0" xfId="0" applyNumberFormat="1" applyFont="1" applyFill="1" applyAlignment="1">
      <alignment horizontal="left"/>
    </xf>
    <xf numFmtId="0" fontId="0" fillId="3" borderId="0" xfId="0" applyFill="1" applyAlignment="1">
      <alignment horizontal="right"/>
    </xf>
    <xf numFmtId="0" fontId="0" fillId="3" borderId="0" xfId="0" applyFill="1"/>
    <xf numFmtId="1" fontId="0" fillId="3" borderId="0" xfId="0" applyNumberFormat="1" applyFill="1"/>
    <xf numFmtId="164" fontId="2" fillId="0" borderId="0" xfId="1" applyNumberFormat="1" applyFont="1" applyFill="1" applyBorder="1" applyAlignment="1">
      <alignment horizontal="left"/>
    </xf>
    <xf numFmtId="2" fontId="2" fillId="0" borderId="0" xfId="0" applyNumberFormat="1" applyFont="1" applyFill="1" applyAlignment="1">
      <alignment horizontal="left"/>
    </xf>
    <xf numFmtId="15" fontId="3" fillId="0" borderId="0" xfId="0" applyNumberFormat="1" applyFont="1" applyFill="1" applyAlignment="1">
      <alignment horizontal="right"/>
    </xf>
    <xf numFmtId="2" fontId="0" fillId="0" borderId="0" xfId="0" applyNumberFormat="1" applyFill="1"/>
    <xf numFmtId="165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4" borderId="0" xfId="0" applyFont="1" applyFill="1" applyAlignment="1">
      <alignment horizontal="right"/>
    </xf>
    <xf numFmtId="164" fontId="3" fillId="4" borderId="0" xfId="1" applyNumberFormat="1" applyFont="1" applyFill="1" applyBorder="1" applyAlignment="1">
      <alignment horizontal="right"/>
    </xf>
    <xf numFmtId="165" fontId="2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right"/>
    </xf>
    <xf numFmtId="165" fontId="0" fillId="0" borderId="0" xfId="0" applyNumberFormat="1" applyFill="1" applyAlignment="1">
      <alignment horizontal="right"/>
    </xf>
    <xf numFmtId="165" fontId="3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1" applyNumberFormat="1" applyFont="1" applyBorder="1" applyAlignment="1">
      <alignment horizontal="right"/>
    </xf>
    <xf numFmtId="165" fontId="0" fillId="0" borderId="0" xfId="1" applyNumberFormat="1" applyFont="1" applyBorder="1" applyAlignment="1">
      <alignment horizontal="right"/>
    </xf>
    <xf numFmtId="1" fontId="2" fillId="0" borderId="0" xfId="0" applyNumberFormat="1" applyFont="1" applyFill="1" applyAlignment="1">
      <alignment horizontal="left"/>
    </xf>
    <xf numFmtId="1" fontId="3" fillId="0" borderId="0" xfId="0" applyNumberFormat="1" applyFont="1" applyFill="1" applyAlignment="1">
      <alignment horizontal="right"/>
    </xf>
    <xf numFmtId="1" fontId="3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7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1" fontId="3" fillId="0" borderId="0" xfId="0" applyNumberFormat="1" applyFont="1" applyFill="1" applyAlignment="1">
      <alignment vertical="center"/>
    </xf>
    <xf numFmtId="1" fontId="0" fillId="0" borderId="2" xfId="0" applyNumberFormat="1" applyBorder="1" applyAlignment="1">
      <alignment horizontal="right"/>
    </xf>
    <xf numFmtId="1" fontId="0" fillId="0" borderId="9" xfId="0" applyNumberFormat="1" applyBorder="1" applyAlignment="1">
      <alignment horizontal="right"/>
    </xf>
    <xf numFmtId="2" fontId="0" fillId="0" borderId="0" xfId="1" applyNumberFormat="1" applyFont="1" applyAlignment="1">
      <alignment horizontal="right"/>
    </xf>
    <xf numFmtId="1" fontId="0" fillId="0" borderId="0" xfId="0" applyNumberFormat="1" applyFill="1"/>
    <xf numFmtId="1" fontId="4" fillId="0" borderId="9" xfId="0" applyNumberFormat="1" applyFont="1" applyBorder="1" applyAlignment="1">
      <alignment vertical="top" wrapText="1"/>
    </xf>
    <xf numFmtId="164" fontId="2" fillId="0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9" xfId="0" applyNumberFormat="1" applyBorder="1" applyAlignment="1">
      <alignment horizontal="right"/>
    </xf>
    <xf numFmtId="2" fontId="3" fillId="4" borderId="0" xfId="0" applyNumberFormat="1" applyFont="1" applyFill="1" applyAlignment="1">
      <alignment horizontal="right"/>
    </xf>
    <xf numFmtId="165" fontId="3" fillId="4" borderId="0" xfId="0" applyNumberFormat="1" applyFont="1" applyFill="1" applyAlignment="1">
      <alignment horizontal="right"/>
    </xf>
    <xf numFmtId="1" fontId="3" fillId="4" borderId="0" xfId="0" applyNumberFormat="1" applyFont="1" applyFill="1" applyAlignment="1">
      <alignment horizontal="right"/>
    </xf>
    <xf numFmtId="1" fontId="0" fillId="0" borderId="1" xfId="0" applyNumberFormat="1" applyBorder="1" applyAlignment="1">
      <alignment horizontal="right"/>
    </xf>
    <xf numFmtId="1" fontId="0" fillId="0" borderId="5" xfId="0" applyNumberFormat="1" applyBorder="1" applyAlignment="1">
      <alignment horizontal="right"/>
    </xf>
    <xf numFmtId="1" fontId="4" fillId="0" borderId="8" xfId="0" applyNumberFormat="1" applyFont="1" applyBorder="1" applyAlignment="1">
      <alignment vertical="top" wrapText="1"/>
    </xf>
    <xf numFmtId="14" fontId="2" fillId="0" borderId="0" xfId="0" applyNumberFormat="1" applyFont="1" applyFill="1" applyAlignment="1">
      <alignment horizontal="left"/>
    </xf>
    <xf numFmtId="14" fontId="3" fillId="0" borderId="0" xfId="0" applyNumberFormat="1" applyFont="1" applyFill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4" fontId="3" fillId="0" borderId="0" xfId="0" applyNumberFormat="1" applyFont="1" applyFill="1"/>
    <xf numFmtId="14" fontId="3" fillId="0" borderId="0" xfId="0" applyNumberFormat="1" applyFont="1" applyFill="1" applyAlignment="1">
      <alignment vertical="center"/>
    </xf>
    <xf numFmtId="14" fontId="3" fillId="0" borderId="0" xfId="0" applyNumberFormat="1" applyFont="1" applyAlignment="1">
      <alignment vertical="center"/>
    </xf>
    <xf numFmtId="14" fontId="2" fillId="0" borderId="0" xfId="0" applyNumberFormat="1" applyFont="1"/>
    <xf numFmtId="14" fontId="0" fillId="0" borderId="0" xfId="0" applyNumberFormat="1"/>
    <xf numFmtId="14" fontId="3" fillId="4" borderId="0" xfId="0" applyNumberFormat="1" applyFont="1" applyFill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2887-164A-4180-9D15-8680579D11C3}">
  <dimension ref="A1:R181"/>
  <sheetViews>
    <sheetView tabSelected="1" zoomScaleNormal="100" workbookViewId="0">
      <pane xSplit="4" ySplit="1" topLeftCell="E4" activePane="bottomRight" state="frozen"/>
      <selection pane="topRight" activeCell="E1" sqref="E1"/>
      <selection pane="bottomLeft" activeCell="A2" sqref="A2"/>
      <selection pane="bottomRight" activeCell="G96" sqref="G96"/>
    </sheetView>
  </sheetViews>
  <sheetFormatPr baseColWidth="10" defaultColWidth="10.83203125" defaultRowHeight="16" x14ac:dyDescent="0.2"/>
  <cols>
    <col min="1" max="1" width="12.6640625" style="7" bestFit="1" customWidth="1"/>
    <col min="2" max="2" width="12.5" style="99" customWidth="1"/>
    <col min="3" max="3" width="9.5" style="7" customWidth="1"/>
    <col min="4" max="4" width="10.83203125" style="94" bestFit="1" customWidth="1"/>
    <col min="5" max="5" width="20.5" style="57" customWidth="1"/>
    <col min="6" max="6" width="9.5" style="81" customWidth="1"/>
    <col min="7" max="7" width="19.83203125" style="57" bestFit="1" customWidth="1"/>
    <col min="8" max="8" width="21.83203125" style="57" bestFit="1" customWidth="1"/>
    <col min="9" max="9" width="10.83203125" style="57" customWidth="1"/>
    <col min="10" max="10" width="8" style="57" customWidth="1"/>
    <col min="11" max="11" width="7.1640625" style="25" customWidth="1"/>
    <col min="12" max="12" width="10.83203125" style="57" customWidth="1"/>
    <col min="13" max="13" width="16.1640625" style="56" customWidth="1"/>
    <col min="14" max="14" width="19" style="19" bestFit="1" customWidth="1"/>
    <col min="15" max="15" width="11.6640625" style="7" bestFit="1" customWidth="1"/>
    <col min="16" max="16" width="10.83203125" style="94" bestFit="1" customWidth="1"/>
    <col min="17" max="17" width="11.33203125" style="94" bestFit="1" customWidth="1"/>
    <col min="18" max="18" width="6.83203125" style="57" bestFit="1" customWidth="1"/>
    <col min="19" max="16384" width="10.83203125" style="7"/>
  </cols>
  <sheetData>
    <row r="1" spans="1:18" s="1" customFormat="1" x14ac:dyDescent="0.2">
      <c r="A1" s="28" t="s">
        <v>0</v>
      </c>
      <c r="B1" s="89" t="s">
        <v>1</v>
      </c>
      <c r="C1" s="28" t="s">
        <v>2</v>
      </c>
      <c r="D1" s="89" t="s">
        <v>3</v>
      </c>
      <c r="E1" s="67" t="s">
        <v>4</v>
      </c>
      <c r="F1" s="79"/>
      <c r="G1" s="67" t="s">
        <v>5</v>
      </c>
      <c r="H1" s="67" t="s">
        <v>6</v>
      </c>
      <c r="I1" s="67" t="s">
        <v>7</v>
      </c>
      <c r="J1" s="67" t="s">
        <v>8</v>
      </c>
      <c r="K1" s="52"/>
      <c r="L1" s="67" t="s">
        <v>9</v>
      </c>
      <c r="M1" s="60" t="s">
        <v>10</v>
      </c>
      <c r="N1" s="53" t="s">
        <v>11</v>
      </c>
      <c r="O1" s="28" t="s">
        <v>12</v>
      </c>
      <c r="P1" s="89" t="s">
        <v>13</v>
      </c>
      <c r="Q1" s="89" t="s">
        <v>14</v>
      </c>
      <c r="R1" s="67" t="s">
        <v>15</v>
      </c>
    </row>
    <row r="2" spans="1:18" x14ac:dyDescent="0.2">
      <c r="A2" s="29" t="s">
        <v>16</v>
      </c>
      <c r="B2" s="95">
        <v>44747</v>
      </c>
      <c r="C2" s="54" t="s">
        <v>17</v>
      </c>
      <c r="D2" s="90">
        <v>37490</v>
      </c>
      <c r="E2" s="68">
        <v>1</v>
      </c>
      <c r="F2" s="5">
        <f t="shared" ref="F2:F19" si="0">(30-E2)/30</f>
        <v>0.96666666666666667</v>
      </c>
      <c r="G2" s="68">
        <v>3</v>
      </c>
      <c r="H2" s="68">
        <v>5</v>
      </c>
      <c r="I2" s="68">
        <v>0</v>
      </c>
      <c r="J2" s="68">
        <v>0</v>
      </c>
      <c r="K2" s="5">
        <f t="shared" ref="K2:K33" si="1">J2/30</f>
        <v>0</v>
      </c>
      <c r="L2" s="68">
        <v>65187</v>
      </c>
      <c r="M2" s="61">
        <v>185</v>
      </c>
      <c r="N2" s="42">
        <v>26</v>
      </c>
      <c r="O2" s="26" t="s">
        <v>8</v>
      </c>
      <c r="P2" s="90">
        <v>44831</v>
      </c>
      <c r="Q2" s="90">
        <v>44729</v>
      </c>
      <c r="R2" s="68">
        <f t="shared" ref="R2:R33" si="2">P2-Q2</f>
        <v>102</v>
      </c>
    </row>
    <row r="3" spans="1:18" x14ac:dyDescent="0.2">
      <c r="A3" s="29" t="s">
        <v>18</v>
      </c>
      <c r="B3" s="95">
        <v>44747</v>
      </c>
      <c r="C3" s="54" t="s">
        <v>19</v>
      </c>
      <c r="D3" s="90">
        <v>38414</v>
      </c>
      <c r="E3" s="68">
        <v>2</v>
      </c>
      <c r="F3" s="5">
        <f t="shared" si="0"/>
        <v>0.93333333333333335</v>
      </c>
      <c r="G3" s="68">
        <v>4</v>
      </c>
      <c r="H3" s="68">
        <v>5</v>
      </c>
      <c r="I3" s="68">
        <v>1</v>
      </c>
      <c r="J3" s="68">
        <v>26</v>
      </c>
      <c r="K3" s="5">
        <f t="shared" si="1"/>
        <v>0.8666666666666667</v>
      </c>
      <c r="L3" s="68">
        <v>19</v>
      </c>
      <c r="M3" s="61">
        <v>19</v>
      </c>
      <c r="N3" s="42">
        <v>2040</v>
      </c>
      <c r="O3" s="26" t="s">
        <v>20</v>
      </c>
      <c r="P3" s="90">
        <v>44739</v>
      </c>
      <c r="Q3" s="90">
        <v>44698</v>
      </c>
      <c r="R3" s="68">
        <f t="shared" si="2"/>
        <v>41</v>
      </c>
    </row>
    <row r="4" spans="1:18" x14ac:dyDescent="0.2">
      <c r="A4" s="29" t="s">
        <v>21</v>
      </c>
      <c r="B4" s="95">
        <v>44749</v>
      </c>
      <c r="C4" s="54" t="s">
        <v>19</v>
      </c>
      <c r="D4" s="90">
        <v>34823</v>
      </c>
      <c r="E4" s="68">
        <v>2</v>
      </c>
      <c r="F4" s="5">
        <f t="shared" si="0"/>
        <v>0.93333333333333335</v>
      </c>
      <c r="G4" s="68">
        <v>2</v>
      </c>
      <c r="H4" s="68">
        <v>6</v>
      </c>
      <c r="I4" s="68">
        <v>1</v>
      </c>
      <c r="J4" s="68">
        <v>27</v>
      </c>
      <c r="K4" s="5">
        <f t="shared" si="1"/>
        <v>0.9</v>
      </c>
      <c r="L4" s="68">
        <v>19</v>
      </c>
      <c r="M4" s="61">
        <v>215</v>
      </c>
      <c r="N4" s="42">
        <v>191</v>
      </c>
      <c r="O4" s="26" t="s">
        <v>8</v>
      </c>
      <c r="P4" s="90">
        <v>44725</v>
      </c>
      <c r="Q4" s="90">
        <v>44693</v>
      </c>
      <c r="R4" s="68">
        <f t="shared" si="2"/>
        <v>32</v>
      </c>
    </row>
    <row r="5" spans="1:18" x14ac:dyDescent="0.2">
      <c r="A5" s="29" t="s">
        <v>22</v>
      </c>
      <c r="B5" s="95">
        <v>44760</v>
      </c>
      <c r="C5" s="54" t="s">
        <v>19</v>
      </c>
      <c r="D5" s="90">
        <v>34955</v>
      </c>
      <c r="E5" s="68">
        <v>1</v>
      </c>
      <c r="F5" s="5">
        <f t="shared" si="0"/>
        <v>0.96666666666666667</v>
      </c>
      <c r="G5" s="68">
        <v>3</v>
      </c>
      <c r="H5" s="68">
        <v>5</v>
      </c>
      <c r="I5" s="68">
        <v>1</v>
      </c>
      <c r="J5" s="68">
        <v>27</v>
      </c>
      <c r="K5" s="5">
        <f t="shared" si="1"/>
        <v>0.9</v>
      </c>
      <c r="L5" s="68">
        <v>19</v>
      </c>
      <c r="M5" s="61">
        <v>56.8</v>
      </c>
      <c r="N5" s="42">
        <v>262</v>
      </c>
      <c r="O5" s="26" t="s">
        <v>8</v>
      </c>
      <c r="P5" s="90">
        <v>44859</v>
      </c>
      <c r="Q5" s="90">
        <v>44704</v>
      </c>
      <c r="R5" s="68">
        <f t="shared" si="2"/>
        <v>155</v>
      </c>
    </row>
    <row r="6" spans="1:18" x14ac:dyDescent="0.2">
      <c r="A6" s="29" t="s">
        <v>23</v>
      </c>
      <c r="B6" s="95">
        <v>44762</v>
      </c>
      <c r="C6" s="54" t="s">
        <v>17</v>
      </c>
      <c r="D6" s="90">
        <v>31735</v>
      </c>
      <c r="E6" s="68">
        <v>3</v>
      </c>
      <c r="F6" s="5">
        <f t="shared" si="0"/>
        <v>0.9</v>
      </c>
      <c r="G6" s="68">
        <v>4</v>
      </c>
      <c r="H6" s="68">
        <v>3</v>
      </c>
      <c r="I6" s="68">
        <v>1</v>
      </c>
      <c r="J6" s="68">
        <v>22</v>
      </c>
      <c r="K6" s="5">
        <f t="shared" si="1"/>
        <v>0.73333333333333328</v>
      </c>
      <c r="L6" s="68">
        <v>50</v>
      </c>
      <c r="M6" s="61">
        <v>80.599999999999994</v>
      </c>
      <c r="N6" s="42">
        <v>143</v>
      </c>
      <c r="O6" s="26" t="s">
        <v>8</v>
      </c>
      <c r="P6" s="90">
        <v>44859</v>
      </c>
      <c r="Q6" s="90">
        <v>44686</v>
      </c>
      <c r="R6" s="68">
        <f t="shared" si="2"/>
        <v>173</v>
      </c>
    </row>
    <row r="7" spans="1:18" x14ac:dyDescent="0.2">
      <c r="A7" s="29" t="s">
        <v>24</v>
      </c>
      <c r="B7" s="95">
        <v>44789</v>
      </c>
      <c r="C7" s="54" t="s">
        <v>19</v>
      </c>
      <c r="D7" s="90">
        <v>34231</v>
      </c>
      <c r="E7" s="68">
        <v>3</v>
      </c>
      <c r="F7" s="5">
        <f t="shared" si="0"/>
        <v>0.9</v>
      </c>
      <c r="G7" s="68">
        <v>4</v>
      </c>
      <c r="H7" s="68">
        <v>5</v>
      </c>
      <c r="I7" s="68">
        <v>1</v>
      </c>
      <c r="J7" s="68">
        <v>22</v>
      </c>
      <c r="K7" s="5">
        <f t="shared" si="1"/>
        <v>0.73333333333333328</v>
      </c>
      <c r="L7" s="68">
        <v>71</v>
      </c>
      <c r="M7" s="61">
        <v>146.798</v>
      </c>
      <c r="N7" s="42">
        <v>181.33099999999999</v>
      </c>
      <c r="O7" s="26" t="s">
        <v>8</v>
      </c>
      <c r="P7" s="90">
        <v>44738</v>
      </c>
      <c r="Q7" s="90">
        <v>44698</v>
      </c>
      <c r="R7" s="68">
        <f t="shared" si="2"/>
        <v>40</v>
      </c>
    </row>
    <row r="8" spans="1:18" x14ac:dyDescent="0.2">
      <c r="A8" s="29" t="s">
        <v>25</v>
      </c>
      <c r="B8" s="95">
        <v>44794</v>
      </c>
      <c r="C8" s="54" t="s">
        <v>19</v>
      </c>
      <c r="D8" s="90">
        <v>34234</v>
      </c>
      <c r="E8" s="68">
        <v>3</v>
      </c>
      <c r="F8" s="5">
        <f t="shared" si="0"/>
        <v>0.9</v>
      </c>
      <c r="G8" s="68">
        <v>5</v>
      </c>
      <c r="H8" s="68">
        <v>5</v>
      </c>
      <c r="I8" s="68">
        <v>1</v>
      </c>
      <c r="J8" s="68">
        <v>10</v>
      </c>
      <c r="K8" s="5">
        <f>J8/30</f>
        <v>0.33333333333333331</v>
      </c>
      <c r="L8" s="68">
        <v>19</v>
      </c>
      <c r="M8" s="61">
        <v>19</v>
      </c>
      <c r="N8" s="42">
        <v>100.014</v>
      </c>
      <c r="O8" s="26" t="s">
        <v>8</v>
      </c>
      <c r="P8" s="90">
        <v>44816</v>
      </c>
      <c r="Q8" s="90">
        <v>44701</v>
      </c>
      <c r="R8" s="68">
        <f t="shared" si="2"/>
        <v>115</v>
      </c>
    </row>
    <row r="9" spans="1:18" x14ac:dyDescent="0.2">
      <c r="A9" s="29" t="s">
        <v>26</v>
      </c>
      <c r="B9" s="95">
        <v>44817</v>
      </c>
      <c r="C9" s="54" t="s">
        <v>19</v>
      </c>
      <c r="D9" s="90">
        <v>35627</v>
      </c>
      <c r="E9" s="68">
        <v>1</v>
      </c>
      <c r="F9" s="5">
        <f t="shared" si="0"/>
        <v>0.96666666666666667</v>
      </c>
      <c r="G9" s="68">
        <v>5</v>
      </c>
      <c r="H9" s="68">
        <v>6</v>
      </c>
      <c r="I9" s="68">
        <v>1</v>
      </c>
      <c r="J9" s="68">
        <v>10</v>
      </c>
      <c r="K9" s="5">
        <f>J9/12</f>
        <v>0.83333333333333337</v>
      </c>
      <c r="L9" s="68">
        <v>171</v>
      </c>
      <c r="M9" s="61">
        <v>19</v>
      </c>
      <c r="N9" s="42">
        <v>49.05</v>
      </c>
      <c r="O9" s="26" t="s">
        <v>8</v>
      </c>
      <c r="P9" s="90">
        <v>44816</v>
      </c>
      <c r="Q9" s="90">
        <v>44804</v>
      </c>
      <c r="R9" s="68">
        <f t="shared" si="2"/>
        <v>12</v>
      </c>
    </row>
    <row r="10" spans="1:18" x14ac:dyDescent="0.2">
      <c r="A10" s="29" t="s">
        <v>27</v>
      </c>
      <c r="B10" s="95">
        <v>44818</v>
      </c>
      <c r="C10" s="54" t="s">
        <v>17</v>
      </c>
      <c r="D10" s="90">
        <v>24518</v>
      </c>
      <c r="E10" s="68">
        <v>6</v>
      </c>
      <c r="F10" s="5">
        <f t="shared" si="0"/>
        <v>0.8</v>
      </c>
      <c r="G10" s="68">
        <v>3</v>
      </c>
      <c r="H10" s="68">
        <v>4</v>
      </c>
      <c r="I10" s="68">
        <v>1</v>
      </c>
      <c r="J10" s="68">
        <v>13</v>
      </c>
      <c r="K10" s="5">
        <f t="shared" si="1"/>
        <v>0.43333333333333335</v>
      </c>
      <c r="L10" s="68">
        <v>257558</v>
      </c>
      <c r="M10" s="61">
        <v>186.55199999999999</v>
      </c>
      <c r="N10" s="42">
        <v>78.671000000000006</v>
      </c>
      <c r="O10" s="26" t="s">
        <v>20</v>
      </c>
      <c r="P10" s="90">
        <v>44796</v>
      </c>
      <c r="Q10" s="90">
        <v>44690</v>
      </c>
      <c r="R10" s="68">
        <f t="shared" si="2"/>
        <v>106</v>
      </c>
    </row>
    <row r="11" spans="1:18" x14ac:dyDescent="0.2">
      <c r="A11" s="29" t="s">
        <v>28</v>
      </c>
      <c r="B11" s="95">
        <v>44867</v>
      </c>
      <c r="C11" s="54" t="s">
        <v>17</v>
      </c>
      <c r="D11" s="90">
        <v>28900</v>
      </c>
      <c r="E11" s="68">
        <v>4</v>
      </c>
      <c r="F11" s="5">
        <f t="shared" si="0"/>
        <v>0.8666666666666667</v>
      </c>
      <c r="G11" s="68">
        <v>4</v>
      </c>
      <c r="H11" s="68">
        <v>5</v>
      </c>
      <c r="I11" s="68">
        <v>1</v>
      </c>
      <c r="J11" s="68">
        <v>17</v>
      </c>
      <c r="K11" s="5">
        <f t="shared" si="1"/>
        <v>0.56666666666666665</v>
      </c>
      <c r="L11" s="68">
        <v>49</v>
      </c>
      <c r="M11" s="61">
        <v>82.114999999999995</v>
      </c>
      <c r="N11" s="42">
        <v>108.32299999999999</v>
      </c>
      <c r="O11" s="26" t="s">
        <v>8</v>
      </c>
      <c r="P11" s="90">
        <v>44866</v>
      </c>
      <c r="Q11" s="90">
        <v>44722</v>
      </c>
      <c r="R11" s="68">
        <f t="shared" si="2"/>
        <v>144</v>
      </c>
    </row>
    <row r="12" spans="1:18" x14ac:dyDescent="0.2">
      <c r="A12" s="29" t="s">
        <v>29</v>
      </c>
      <c r="B12" s="95">
        <v>44869</v>
      </c>
      <c r="C12" s="54" t="s">
        <v>19</v>
      </c>
      <c r="D12" s="90">
        <v>36861</v>
      </c>
      <c r="E12" s="68">
        <v>3</v>
      </c>
      <c r="F12" s="5">
        <f t="shared" si="0"/>
        <v>0.9</v>
      </c>
      <c r="G12" s="68">
        <v>5</v>
      </c>
      <c r="H12" s="68">
        <v>5</v>
      </c>
      <c r="I12" s="68">
        <v>1</v>
      </c>
      <c r="J12" s="68">
        <v>22</v>
      </c>
      <c r="K12" s="5">
        <f t="shared" si="1"/>
        <v>0.73333333333333328</v>
      </c>
      <c r="L12" s="68">
        <v>19</v>
      </c>
      <c r="M12" s="61">
        <v>180.55600000000001</v>
      </c>
      <c r="N12" s="42">
        <v>151.34200000000001</v>
      </c>
      <c r="O12" s="26" t="s">
        <v>8</v>
      </c>
      <c r="P12" s="90">
        <v>44866</v>
      </c>
      <c r="Q12" s="90">
        <v>44708</v>
      </c>
      <c r="R12" s="68">
        <f t="shared" si="2"/>
        <v>158</v>
      </c>
    </row>
    <row r="13" spans="1:18" x14ac:dyDescent="0.2">
      <c r="A13" s="29" t="s">
        <v>30</v>
      </c>
      <c r="B13" s="95">
        <v>44869</v>
      </c>
      <c r="C13" s="54" t="s">
        <v>17</v>
      </c>
      <c r="D13" s="90">
        <v>33450</v>
      </c>
      <c r="E13" s="68">
        <v>0</v>
      </c>
      <c r="F13" s="5">
        <f t="shared" si="0"/>
        <v>1</v>
      </c>
      <c r="G13" s="68">
        <v>5</v>
      </c>
      <c r="H13" s="68">
        <v>5</v>
      </c>
      <c r="I13" s="68">
        <v>1</v>
      </c>
      <c r="J13" s="68">
        <v>30</v>
      </c>
      <c r="K13" s="5">
        <f t="shared" si="1"/>
        <v>1</v>
      </c>
      <c r="L13" s="68">
        <v>19</v>
      </c>
      <c r="M13" s="61">
        <v>167.595</v>
      </c>
      <c r="N13" s="42">
        <v>229.18700000000001</v>
      </c>
      <c r="O13" s="26" t="s">
        <v>9</v>
      </c>
      <c r="P13" s="90">
        <v>44813</v>
      </c>
      <c r="Q13" s="90">
        <v>44719</v>
      </c>
      <c r="R13" s="68">
        <f t="shared" si="2"/>
        <v>94</v>
      </c>
    </row>
    <row r="14" spans="1:18" x14ac:dyDescent="0.2">
      <c r="A14" s="29" t="s">
        <v>31</v>
      </c>
      <c r="B14" s="95">
        <v>44869</v>
      </c>
      <c r="C14" s="54" t="s">
        <v>17</v>
      </c>
      <c r="D14" s="90">
        <v>28236</v>
      </c>
      <c r="E14" s="68">
        <v>3</v>
      </c>
      <c r="F14" s="5">
        <f t="shared" si="0"/>
        <v>0.9</v>
      </c>
      <c r="G14" s="68">
        <v>5</v>
      </c>
      <c r="H14" s="68">
        <v>5</v>
      </c>
      <c r="I14" s="68">
        <v>0</v>
      </c>
      <c r="J14" s="68">
        <v>18</v>
      </c>
      <c r="K14" s="5">
        <f t="shared" si="1"/>
        <v>0.6</v>
      </c>
      <c r="L14" s="68">
        <v>286924</v>
      </c>
      <c r="M14" s="61">
        <v>19</v>
      </c>
      <c r="N14" s="42">
        <v>66.180999999999997</v>
      </c>
      <c r="O14" s="26" t="s">
        <v>8</v>
      </c>
      <c r="P14" s="90">
        <v>44866</v>
      </c>
      <c r="Q14" s="90">
        <v>44795</v>
      </c>
      <c r="R14" s="68">
        <f t="shared" si="2"/>
        <v>71</v>
      </c>
    </row>
    <row r="15" spans="1:18" x14ac:dyDescent="0.2">
      <c r="A15" s="29" t="s">
        <v>32</v>
      </c>
      <c r="B15" s="95">
        <v>44869</v>
      </c>
      <c r="C15" s="54" t="s">
        <v>19</v>
      </c>
      <c r="D15" s="90">
        <v>37627</v>
      </c>
      <c r="E15" s="68">
        <v>3</v>
      </c>
      <c r="F15" s="5">
        <f t="shared" si="0"/>
        <v>0.9</v>
      </c>
      <c r="G15" s="68">
        <v>5</v>
      </c>
      <c r="H15" s="68">
        <v>4</v>
      </c>
      <c r="I15" s="68">
        <v>1</v>
      </c>
      <c r="J15" s="68">
        <v>0</v>
      </c>
      <c r="K15" s="5">
        <f t="shared" si="1"/>
        <v>0</v>
      </c>
      <c r="L15" s="68">
        <v>49</v>
      </c>
      <c r="M15" s="61">
        <v>101.369</v>
      </c>
      <c r="N15" s="42">
        <v>119.989</v>
      </c>
      <c r="O15" s="26" t="s">
        <v>8</v>
      </c>
      <c r="P15" s="90">
        <v>44859</v>
      </c>
      <c r="Q15" s="90">
        <v>44827</v>
      </c>
      <c r="R15" s="68">
        <f t="shared" si="2"/>
        <v>32</v>
      </c>
    </row>
    <row r="16" spans="1:18" x14ac:dyDescent="0.2">
      <c r="A16" s="35" t="s">
        <v>33</v>
      </c>
      <c r="B16" s="95">
        <v>44873</v>
      </c>
      <c r="C16" s="54" t="s">
        <v>17</v>
      </c>
      <c r="D16" s="90">
        <v>31276</v>
      </c>
      <c r="E16" s="68">
        <v>2</v>
      </c>
      <c r="F16" s="5">
        <f t="shared" si="0"/>
        <v>0.93333333333333335</v>
      </c>
      <c r="G16" s="68">
        <v>3</v>
      </c>
      <c r="H16" s="68">
        <v>3</v>
      </c>
      <c r="I16" s="68">
        <v>1</v>
      </c>
      <c r="J16" s="68">
        <v>18</v>
      </c>
      <c r="K16" s="5">
        <f>J16/21</f>
        <v>0.8571428571428571</v>
      </c>
      <c r="L16" s="68">
        <v>19</v>
      </c>
      <c r="M16" s="61">
        <v>77.11</v>
      </c>
      <c r="N16" s="42">
        <v>760.50420000000008</v>
      </c>
      <c r="O16" s="26" t="s">
        <v>8</v>
      </c>
      <c r="P16" s="90">
        <v>44866</v>
      </c>
      <c r="Q16" s="90">
        <v>44845</v>
      </c>
      <c r="R16" s="68">
        <f t="shared" si="2"/>
        <v>21</v>
      </c>
    </row>
    <row r="17" spans="1:18" x14ac:dyDescent="0.2">
      <c r="A17" s="29" t="s">
        <v>34</v>
      </c>
      <c r="B17" s="95">
        <v>44882</v>
      </c>
      <c r="C17" s="54" t="s">
        <v>19</v>
      </c>
      <c r="D17" s="90">
        <v>35855</v>
      </c>
      <c r="E17" s="68">
        <v>0</v>
      </c>
      <c r="F17" s="5">
        <f t="shared" si="0"/>
        <v>1</v>
      </c>
      <c r="G17" s="68">
        <v>5</v>
      </c>
      <c r="H17" s="68">
        <v>2</v>
      </c>
      <c r="I17" s="68">
        <v>1</v>
      </c>
      <c r="J17" s="68">
        <v>30</v>
      </c>
      <c r="K17" s="5">
        <f t="shared" si="1"/>
        <v>1</v>
      </c>
      <c r="L17" s="68">
        <v>19</v>
      </c>
      <c r="M17" s="61">
        <v>94.281999999999996</v>
      </c>
      <c r="N17" s="42">
        <v>719.89769999999999</v>
      </c>
      <c r="O17" s="26" t="s">
        <v>8</v>
      </c>
      <c r="P17" s="90">
        <v>44823</v>
      </c>
      <c r="Q17" s="90">
        <v>44700</v>
      </c>
      <c r="R17" s="68">
        <f t="shared" si="2"/>
        <v>123</v>
      </c>
    </row>
    <row r="18" spans="1:18" x14ac:dyDescent="0.2">
      <c r="A18" s="29" t="s">
        <v>35</v>
      </c>
      <c r="B18" s="95">
        <v>44888</v>
      </c>
      <c r="C18" s="54" t="s">
        <v>19</v>
      </c>
      <c r="D18" s="90">
        <v>36748</v>
      </c>
      <c r="E18" s="68">
        <v>3</v>
      </c>
      <c r="F18" s="5">
        <f t="shared" si="0"/>
        <v>0.9</v>
      </c>
      <c r="G18" s="68">
        <v>4</v>
      </c>
      <c r="H18" s="68">
        <v>4</v>
      </c>
      <c r="I18" s="68">
        <v>1</v>
      </c>
      <c r="J18" s="68">
        <v>8</v>
      </c>
      <c r="K18" s="5">
        <f>J18/14</f>
        <v>0.5714285714285714</v>
      </c>
      <c r="L18" s="68">
        <v>39</v>
      </c>
      <c r="M18" s="61">
        <v>19</v>
      </c>
      <c r="N18" s="42">
        <v>569.60880000000009</v>
      </c>
      <c r="O18" s="26" t="s">
        <v>8</v>
      </c>
      <c r="P18" s="90">
        <v>44866</v>
      </c>
      <c r="Q18" s="90">
        <v>44853</v>
      </c>
      <c r="R18" s="68">
        <f t="shared" si="2"/>
        <v>13</v>
      </c>
    </row>
    <row r="19" spans="1:18" x14ac:dyDescent="0.2">
      <c r="A19" s="29" t="s">
        <v>36</v>
      </c>
      <c r="B19" s="95">
        <v>44890</v>
      </c>
      <c r="C19" s="54" t="s">
        <v>19</v>
      </c>
      <c r="D19" s="90">
        <v>33781</v>
      </c>
      <c r="E19" s="68">
        <v>16</v>
      </c>
      <c r="F19" s="5">
        <f t="shared" si="0"/>
        <v>0.46666666666666667</v>
      </c>
      <c r="G19" s="68">
        <v>2</v>
      </c>
      <c r="H19" s="68">
        <v>3</v>
      </c>
      <c r="I19" s="68">
        <v>0</v>
      </c>
      <c r="J19" s="68">
        <v>26</v>
      </c>
      <c r="K19" s="5">
        <f t="shared" si="1"/>
        <v>0.8666666666666667</v>
      </c>
      <c r="L19" s="68">
        <v>19</v>
      </c>
      <c r="M19" s="61">
        <v>19</v>
      </c>
      <c r="N19" s="42">
        <v>890.3415</v>
      </c>
      <c r="O19" s="26" t="s">
        <v>20</v>
      </c>
      <c r="P19" s="90">
        <v>44888</v>
      </c>
      <c r="Q19" s="90">
        <v>44845</v>
      </c>
      <c r="R19" s="68">
        <f t="shared" si="2"/>
        <v>43</v>
      </c>
    </row>
    <row r="20" spans="1:18" x14ac:dyDescent="0.2">
      <c r="A20" s="29" t="s">
        <v>37</v>
      </c>
      <c r="B20" s="95">
        <v>44901</v>
      </c>
      <c r="C20" s="54" t="s">
        <v>19</v>
      </c>
      <c r="D20" s="90">
        <v>34960</v>
      </c>
      <c r="E20" s="85"/>
      <c r="F20" s="59"/>
      <c r="G20" s="68">
        <v>3</v>
      </c>
      <c r="H20" s="68">
        <v>5</v>
      </c>
      <c r="I20" s="68">
        <v>1</v>
      </c>
      <c r="J20" s="68">
        <v>22</v>
      </c>
      <c r="K20" s="5">
        <f t="shared" si="1"/>
        <v>0.73333333333333328</v>
      </c>
      <c r="L20" s="68">
        <v>19</v>
      </c>
      <c r="M20" s="61">
        <v>88.831000000000003</v>
      </c>
      <c r="N20" s="42">
        <v>448.31370000000004</v>
      </c>
      <c r="O20" s="26" t="s">
        <v>8</v>
      </c>
      <c r="P20" s="90">
        <v>44900</v>
      </c>
      <c r="Q20" s="90">
        <v>44844</v>
      </c>
      <c r="R20" s="68">
        <f t="shared" si="2"/>
        <v>56</v>
      </c>
    </row>
    <row r="21" spans="1:18" x14ac:dyDescent="0.2">
      <c r="A21" s="29" t="s">
        <v>38</v>
      </c>
      <c r="B21" s="95">
        <v>44950</v>
      </c>
      <c r="C21" s="54" t="s">
        <v>19</v>
      </c>
      <c r="D21" s="90">
        <v>34707</v>
      </c>
      <c r="E21" s="68">
        <v>0</v>
      </c>
      <c r="F21" s="5">
        <f t="shared" ref="F21:F39" si="3">(30-E21)/30</f>
        <v>1</v>
      </c>
      <c r="G21" s="68">
        <v>5</v>
      </c>
      <c r="H21" s="68">
        <v>6</v>
      </c>
      <c r="I21" s="68">
        <v>1</v>
      </c>
      <c r="J21" s="68">
        <v>3</v>
      </c>
      <c r="K21" s="5">
        <f t="shared" si="1"/>
        <v>0.1</v>
      </c>
      <c r="L21" s="68">
        <v>475</v>
      </c>
      <c r="M21" s="61">
        <v>19</v>
      </c>
      <c r="N21" s="42">
        <v>910.39290000000005</v>
      </c>
      <c r="O21" s="26" t="s">
        <v>20</v>
      </c>
      <c r="P21" s="90">
        <v>44900</v>
      </c>
      <c r="Q21" s="90">
        <v>44867</v>
      </c>
      <c r="R21" s="68">
        <f t="shared" si="2"/>
        <v>33</v>
      </c>
    </row>
    <row r="22" spans="1:18" x14ac:dyDescent="0.2">
      <c r="A22" s="29" t="s">
        <v>39</v>
      </c>
      <c r="B22" s="95">
        <v>44950</v>
      </c>
      <c r="C22" s="54" t="s">
        <v>19</v>
      </c>
      <c r="D22" s="90">
        <v>32748</v>
      </c>
      <c r="E22" s="68">
        <v>0</v>
      </c>
      <c r="F22" s="5">
        <f t="shared" si="3"/>
        <v>1</v>
      </c>
      <c r="G22" s="68">
        <v>6</v>
      </c>
      <c r="H22" s="68">
        <v>6</v>
      </c>
      <c r="I22" s="68">
        <v>0</v>
      </c>
      <c r="J22" s="68">
        <v>27</v>
      </c>
      <c r="K22" s="5">
        <f>J22/29</f>
        <v>0.93103448275862066</v>
      </c>
      <c r="L22" s="68">
        <v>63</v>
      </c>
      <c r="M22" s="61">
        <v>156.80799999999999</v>
      </c>
      <c r="N22" s="42">
        <v>64.715100000000007</v>
      </c>
      <c r="O22" s="26" t="s">
        <v>20</v>
      </c>
      <c r="P22" s="90">
        <v>44930</v>
      </c>
      <c r="Q22" s="90">
        <v>44901</v>
      </c>
      <c r="R22" s="68">
        <f t="shared" si="2"/>
        <v>29</v>
      </c>
    </row>
    <row r="23" spans="1:18" x14ac:dyDescent="0.2">
      <c r="A23" s="29" t="s">
        <v>40</v>
      </c>
      <c r="B23" s="95">
        <v>44951</v>
      </c>
      <c r="C23" s="54" t="s">
        <v>19</v>
      </c>
      <c r="D23" s="90">
        <v>32201</v>
      </c>
      <c r="E23" s="68">
        <v>0</v>
      </c>
      <c r="F23" s="5">
        <f t="shared" si="3"/>
        <v>1</v>
      </c>
      <c r="G23" s="68">
        <v>6</v>
      </c>
      <c r="H23" s="68">
        <v>6</v>
      </c>
      <c r="I23" s="68">
        <v>1</v>
      </c>
      <c r="J23" s="68">
        <v>13</v>
      </c>
      <c r="K23" s="5">
        <f>J23/17</f>
        <v>0.76470588235294112</v>
      </c>
      <c r="L23" s="68">
        <v>475</v>
      </c>
      <c r="M23" s="61">
        <v>70.617000000000004</v>
      </c>
      <c r="N23" s="42">
        <v>422.77680000000004</v>
      </c>
      <c r="O23" s="26" t="s">
        <v>8</v>
      </c>
      <c r="P23" s="90">
        <v>44907</v>
      </c>
      <c r="Q23" s="90">
        <v>44890</v>
      </c>
      <c r="R23" s="68">
        <f t="shared" si="2"/>
        <v>17</v>
      </c>
    </row>
    <row r="24" spans="1:18" x14ac:dyDescent="0.2">
      <c r="A24" s="29" t="s">
        <v>41</v>
      </c>
      <c r="B24" s="95">
        <v>44963</v>
      </c>
      <c r="C24" s="54" t="s">
        <v>19</v>
      </c>
      <c r="D24" s="90">
        <v>35137</v>
      </c>
      <c r="E24" s="68">
        <v>4</v>
      </c>
      <c r="F24" s="5">
        <f t="shared" si="3"/>
        <v>0.8666666666666667</v>
      </c>
      <c r="G24" s="68">
        <v>6</v>
      </c>
      <c r="H24" s="68">
        <v>3</v>
      </c>
      <c r="I24" s="68">
        <v>1</v>
      </c>
      <c r="J24" s="68">
        <v>15</v>
      </c>
      <c r="K24" s="5">
        <f>J24/20</f>
        <v>0.75</v>
      </c>
      <c r="L24" s="68">
        <v>19</v>
      </c>
      <c r="M24" s="61">
        <v>43.451000000000001</v>
      </c>
      <c r="N24" s="42">
        <v>994.29</v>
      </c>
      <c r="O24" s="26" t="s">
        <v>8</v>
      </c>
      <c r="P24" s="90">
        <v>44957</v>
      </c>
      <c r="Q24" s="90">
        <v>44937</v>
      </c>
      <c r="R24" s="68">
        <f t="shared" si="2"/>
        <v>20</v>
      </c>
    </row>
    <row r="25" spans="1:18" x14ac:dyDescent="0.2">
      <c r="A25" s="29" t="s">
        <v>42</v>
      </c>
      <c r="B25" s="95">
        <v>44963</v>
      </c>
      <c r="C25" s="54" t="s">
        <v>19</v>
      </c>
      <c r="D25" s="90">
        <v>35785</v>
      </c>
      <c r="E25" s="68">
        <v>0</v>
      </c>
      <c r="F25" s="5">
        <f t="shared" si="3"/>
        <v>1</v>
      </c>
      <c r="G25" s="68">
        <v>6</v>
      </c>
      <c r="H25" s="68">
        <v>2</v>
      </c>
      <c r="I25" s="68">
        <v>1</v>
      </c>
      <c r="J25" s="68">
        <v>21</v>
      </c>
      <c r="K25" s="5">
        <f t="shared" si="1"/>
        <v>0.7</v>
      </c>
      <c r="L25" s="68">
        <v>49</v>
      </c>
      <c r="M25" s="61">
        <v>21.218</v>
      </c>
      <c r="N25" s="42">
        <v>399.39960000000002</v>
      </c>
      <c r="O25" s="26" t="s">
        <v>8</v>
      </c>
      <c r="P25" s="90">
        <v>44943</v>
      </c>
      <c r="Q25" s="90">
        <v>44909</v>
      </c>
      <c r="R25" s="68">
        <f t="shared" si="2"/>
        <v>34</v>
      </c>
    </row>
    <row r="26" spans="1:18" x14ac:dyDescent="0.2">
      <c r="A26" s="29" t="s">
        <v>43</v>
      </c>
      <c r="B26" s="95">
        <v>44964</v>
      </c>
      <c r="C26" s="54" t="s">
        <v>19</v>
      </c>
      <c r="D26" s="90">
        <v>37717</v>
      </c>
      <c r="E26" s="68">
        <v>2</v>
      </c>
      <c r="F26" s="5">
        <f t="shared" si="3"/>
        <v>0.93333333333333335</v>
      </c>
      <c r="G26" s="68">
        <v>5</v>
      </c>
      <c r="H26" s="68">
        <v>5</v>
      </c>
      <c r="I26" s="68">
        <v>1</v>
      </c>
      <c r="J26" s="68">
        <v>5</v>
      </c>
      <c r="K26" s="5">
        <f t="shared" si="1"/>
        <v>0.16666666666666666</v>
      </c>
      <c r="L26" s="68">
        <v>19</v>
      </c>
      <c r="M26" s="61">
        <v>160.56100000000001</v>
      </c>
      <c r="N26" s="42">
        <v>552.2967000000001</v>
      </c>
      <c r="O26" s="26" t="s">
        <v>20</v>
      </c>
      <c r="P26" s="90">
        <v>44888</v>
      </c>
      <c r="Q26" s="90">
        <v>44826</v>
      </c>
      <c r="R26" s="68">
        <f t="shared" si="2"/>
        <v>62</v>
      </c>
    </row>
    <row r="27" spans="1:18" x14ac:dyDescent="0.2">
      <c r="A27" s="29" t="s">
        <v>44</v>
      </c>
      <c r="B27" s="95">
        <v>44964</v>
      </c>
      <c r="C27" s="54" t="s">
        <v>17</v>
      </c>
      <c r="D27" s="90">
        <v>29748</v>
      </c>
      <c r="E27" s="68">
        <v>0</v>
      </c>
      <c r="F27" s="5">
        <f t="shared" si="3"/>
        <v>1</v>
      </c>
      <c r="G27" s="68">
        <v>6</v>
      </c>
      <c r="H27" s="68">
        <v>6</v>
      </c>
      <c r="I27" s="68">
        <v>1</v>
      </c>
      <c r="J27" s="68">
        <v>0</v>
      </c>
      <c r="K27" s="5">
        <f t="shared" si="1"/>
        <v>0</v>
      </c>
      <c r="L27" s="68">
        <v>9218</v>
      </c>
      <c r="M27" s="61">
        <v>93.043000000000006</v>
      </c>
      <c r="N27" s="42">
        <v>713.66010000000006</v>
      </c>
      <c r="O27" s="26" t="s">
        <v>9</v>
      </c>
      <c r="P27" s="90">
        <v>44960</v>
      </c>
      <c r="Q27" s="90">
        <v>44826</v>
      </c>
      <c r="R27" s="68">
        <f t="shared" si="2"/>
        <v>134</v>
      </c>
    </row>
    <row r="28" spans="1:18" x14ac:dyDescent="0.2">
      <c r="A28" s="29" t="s">
        <v>45</v>
      </c>
      <c r="B28" s="95">
        <v>44965</v>
      </c>
      <c r="C28" s="54" t="s">
        <v>19</v>
      </c>
      <c r="D28" s="90">
        <v>31046</v>
      </c>
      <c r="E28" s="68">
        <v>0</v>
      </c>
      <c r="F28" s="5">
        <f t="shared" si="3"/>
        <v>1</v>
      </c>
      <c r="G28" s="68">
        <v>5</v>
      </c>
      <c r="H28" s="68">
        <v>5</v>
      </c>
      <c r="I28" s="68">
        <v>1</v>
      </c>
      <c r="J28" s="68">
        <v>23</v>
      </c>
      <c r="K28" s="5">
        <f t="shared" si="1"/>
        <v>0.76666666666666672</v>
      </c>
      <c r="L28" s="68">
        <v>19</v>
      </c>
      <c r="M28" s="61">
        <v>341.81700000000001</v>
      </c>
      <c r="N28" s="42">
        <v>913.95330000000001</v>
      </c>
      <c r="O28" s="26" t="s">
        <v>8</v>
      </c>
      <c r="P28" s="90">
        <v>44929</v>
      </c>
      <c r="Q28" s="90">
        <v>44866</v>
      </c>
      <c r="R28" s="68">
        <f t="shared" si="2"/>
        <v>63</v>
      </c>
    </row>
    <row r="29" spans="1:18" x14ac:dyDescent="0.2">
      <c r="A29" s="29" t="s">
        <v>46</v>
      </c>
      <c r="B29" s="95">
        <v>44965</v>
      </c>
      <c r="C29" s="54" t="s">
        <v>19</v>
      </c>
      <c r="D29" s="90">
        <v>34046</v>
      </c>
      <c r="E29" s="68">
        <v>0</v>
      </c>
      <c r="F29" s="5">
        <f t="shared" si="3"/>
        <v>1</v>
      </c>
      <c r="G29" s="68">
        <v>5</v>
      </c>
      <c r="H29" s="68">
        <v>6</v>
      </c>
      <c r="I29" s="68">
        <v>1</v>
      </c>
      <c r="J29" s="68">
        <v>24</v>
      </c>
      <c r="K29" s="5">
        <f t="shared" si="1"/>
        <v>0.8</v>
      </c>
      <c r="L29" s="68">
        <v>19</v>
      </c>
      <c r="M29" s="61">
        <v>76.7</v>
      </c>
      <c r="N29" s="42">
        <v>682.96889999999996</v>
      </c>
      <c r="O29" s="26" t="s">
        <v>8</v>
      </c>
      <c r="P29" s="90">
        <v>44929</v>
      </c>
      <c r="Q29" s="90">
        <v>44894</v>
      </c>
      <c r="R29" s="68">
        <f t="shared" si="2"/>
        <v>35</v>
      </c>
    </row>
    <row r="30" spans="1:18" x14ac:dyDescent="0.2">
      <c r="A30" s="29" t="s">
        <v>47</v>
      </c>
      <c r="B30" s="95">
        <v>44966</v>
      </c>
      <c r="C30" s="54" t="s">
        <v>19</v>
      </c>
      <c r="D30" s="90">
        <v>32805</v>
      </c>
      <c r="E30" s="68">
        <v>0</v>
      </c>
      <c r="F30" s="5">
        <f t="shared" si="3"/>
        <v>1</v>
      </c>
      <c r="G30" s="68">
        <v>4</v>
      </c>
      <c r="H30" s="68">
        <v>6</v>
      </c>
      <c r="I30" s="68">
        <v>1</v>
      </c>
      <c r="J30" s="68">
        <v>20</v>
      </c>
      <c r="K30" s="5">
        <f t="shared" si="1"/>
        <v>0.66666666666666663</v>
      </c>
      <c r="L30" s="68">
        <v>391</v>
      </c>
      <c r="M30" s="61">
        <v>199.858</v>
      </c>
      <c r="N30" s="42">
        <v>185.27190000000002</v>
      </c>
      <c r="O30" s="26" t="s">
        <v>8</v>
      </c>
      <c r="P30" s="90">
        <v>44943</v>
      </c>
      <c r="Q30" s="90">
        <v>44826</v>
      </c>
      <c r="R30" s="68">
        <f t="shared" si="2"/>
        <v>117</v>
      </c>
    </row>
    <row r="31" spans="1:18" x14ac:dyDescent="0.2">
      <c r="A31" s="29" t="s">
        <v>48</v>
      </c>
      <c r="B31" s="95">
        <v>44967</v>
      </c>
      <c r="C31" s="54" t="s">
        <v>19</v>
      </c>
      <c r="D31" s="90">
        <v>35256</v>
      </c>
      <c r="E31" s="68">
        <v>0</v>
      </c>
      <c r="F31" s="5">
        <f t="shared" si="3"/>
        <v>1</v>
      </c>
      <c r="G31" s="68">
        <v>4</v>
      </c>
      <c r="H31" s="68">
        <v>3</v>
      </c>
      <c r="I31" s="68">
        <v>1</v>
      </c>
      <c r="J31" s="68">
        <v>25</v>
      </c>
      <c r="K31" s="5">
        <f t="shared" si="1"/>
        <v>0.83333333333333337</v>
      </c>
      <c r="L31" s="68">
        <v>19</v>
      </c>
      <c r="M31" s="61">
        <v>50.271999999999998</v>
      </c>
      <c r="N31" s="42">
        <v>941.51880000000006</v>
      </c>
      <c r="O31" s="26" t="s">
        <v>8</v>
      </c>
      <c r="P31" s="90">
        <v>44845</v>
      </c>
      <c r="Q31" s="90">
        <v>44812</v>
      </c>
      <c r="R31" s="68">
        <f t="shared" si="2"/>
        <v>33</v>
      </c>
    </row>
    <row r="32" spans="1:18" x14ac:dyDescent="0.2">
      <c r="A32" s="29" t="s">
        <v>49</v>
      </c>
      <c r="B32" s="95">
        <v>44967</v>
      </c>
      <c r="C32" s="54" t="s">
        <v>19</v>
      </c>
      <c r="D32" s="90">
        <v>36314</v>
      </c>
      <c r="E32" s="68">
        <v>1</v>
      </c>
      <c r="F32" s="5">
        <f t="shared" si="3"/>
        <v>0.96666666666666667</v>
      </c>
      <c r="G32" s="68">
        <v>4</v>
      </c>
      <c r="H32" s="68">
        <v>6</v>
      </c>
      <c r="I32" s="68">
        <v>1</v>
      </c>
      <c r="J32" s="68">
        <v>6</v>
      </c>
      <c r="K32" s="5">
        <f>J32/18</f>
        <v>0.33333333333333331</v>
      </c>
      <c r="L32" s="68">
        <v>41</v>
      </c>
      <c r="M32" s="61">
        <v>272.072</v>
      </c>
      <c r="N32" s="42">
        <v>493.92270000000002</v>
      </c>
      <c r="O32" s="26" t="s">
        <v>8</v>
      </c>
      <c r="P32" s="90">
        <v>44957</v>
      </c>
      <c r="Q32" s="90">
        <v>44939</v>
      </c>
      <c r="R32" s="68">
        <f t="shared" si="2"/>
        <v>18</v>
      </c>
    </row>
    <row r="33" spans="1:18" x14ac:dyDescent="0.2">
      <c r="A33" s="29" t="s">
        <v>50</v>
      </c>
      <c r="B33" s="95">
        <v>44970</v>
      </c>
      <c r="C33" s="54" t="s">
        <v>17</v>
      </c>
      <c r="D33" s="90">
        <v>31973</v>
      </c>
      <c r="E33" s="68">
        <v>1</v>
      </c>
      <c r="F33" s="5">
        <f t="shared" si="3"/>
        <v>0.96666666666666667</v>
      </c>
      <c r="G33" s="68">
        <v>5</v>
      </c>
      <c r="H33" s="68">
        <v>5</v>
      </c>
      <c r="I33" s="68">
        <v>1</v>
      </c>
      <c r="J33" s="68">
        <v>24</v>
      </c>
      <c r="K33" s="5">
        <f t="shared" si="1"/>
        <v>0.8</v>
      </c>
      <c r="L33" s="68">
        <v>49</v>
      </c>
      <c r="M33" s="61">
        <v>51.673000000000002</v>
      </c>
      <c r="N33" s="42">
        <v>605.19899999999996</v>
      </c>
      <c r="O33" s="26" t="s">
        <v>8</v>
      </c>
      <c r="P33" s="90">
        <v>44803</v>
      </c>
      <c r="Q33" s="90">
        <v>44693</v>
      </c>
      <c r="R33" s="68">
        <f t="shared" si="2"/>
        <v>110</v>
      </c>
    </row>
    <row r="34" spans="1:18" x14ac:dyDescent="0.2">
      <c r="A34" s="29" t="s">
        <v>51</v>
      </c>
      <c r="B34" s="95">
        <v>44970</v>
      </c>
      <c r="C34" s="54" t="s">
        <v>19</v>
      </c>
      <c r="D34" s="90">
        <v>35644</v>
      </c>
      <c r="E34" s="68">
        <v>2</v>
      </c>
      <c r="F34" s="5">
        <f t="shared" si="3"/>
        <v>0.93333333333333335</v>
      </c>
      <c r="G34" s="68">
        <v>6</v>
      </c>
      <c r="H34" s="68">
        <v>2</v>
      </c>
      <c r="I34" s="68">
        <v>1</v>
      </c>
      <c r="J34" s="68">
        <v>23</v>
      </c>
      <c r="K34" s="5">
        <f t="shared" ref="K34:K65" si="4">J34/30</f>
        <v>0.76666666666666672</v>
      </c>
      <c r="L34" s="68">
        <v>19</v>
      </c>
      <c r="M34" s="61">
        <v>142.77000000000001</v>
      </c>
      <c r="N34" s="42">
        <v>291.15930000000003</v>
      </c>
      <c r="O34" s="26" t="s">
        <v>8</v>
      </c>
      <c r="P34" s="90">
        <v>44888</v>
      </c>
      <c r="Q34" s="90">
        <v>44831</v>
      </c>
      <c r="R34" s="68">
        <f t="shared" ref="R34:R65" si="5">P34-Q34</f>
        <v>57</v>
      </c>
    </row>
    <row r="35" spans="1:18" x14ac:dyDescent="0.2">
      <c r="A35" s="29" t="s">
        <v>52</v>
      </c>
      <c r="B35" s="95">
        <v>44970</v>
      </c>
      <c r="C35" s="54" t="s">
        <v>19</v>
      </c>
      <c r="D35" s="90">
        <v>29812</v>
      </c>
      <c r="E35" s="68">
        <v>0</v>
      </c>
      <c r="F35" s="5">
        <f t="shared" si="3"/>
        <v>1</v>
      </c>
      <c r="G35" s="68">
        <v>6</v>
      </c>
      <c r="H35" s="68">
        <v>1</v>
      </c>
      <c r="I35" s="68">
        <v>1</v>
      </c>
      <c r="J35" s="68">
        <v>20</v>
      </c>
      <c r="K35" s="5">
        <f t="shared" si="4"/>
        <v>0.66666666666666663</v>
      </c>
      <c r="L35" s="68">
        <v>49</v>
      </c>
      <c r="M35" s="61">
        <v>136.90700000000001</v>
      </c>
      <c r="N35" s="42">
        <v>1416.3837000000001</v>
      </c>
      <c r="O35" s="26" t="s">
        <v>8</v>
      </c>
      <c r="P35" s="90">
        <v>44957</v>
      </c>
      <c r="Q35" s="90">
        <v>44687</v>
      </c>
      <c r="R35" s="68">
        <f t="shared" si="5"/>
        <v>270</v>
      </c>
    </row>
    <row r="36" spans="1:18" x14ac:dyDescent="0.2">
      <c r="A36" s="29" t="s">
        <v>53</v>
      </c>
      <c r="B36" s="95">
        <v>44970</v>
      </c>
      <c r="C36" s="54" t="s">
        <v>19</v>
      </c>
      <c r="D36" s="90">
        <v>32233</v>
      </c>
      <c r="E36" s="68">
        <v>2</v>
      </c>
      <c r="F36" s="5">
        <f t="shared" si="3"/>
        <v>0.93333333333333335</v>
      </c>
      <c r="G36" s="68">
        <v>4</v>
      </c>
      <c r="H36" s="68">
        <v>3</v>
      </c>
      <c r="I36" s="68">
        <v>1</v>
      </c>
      <c r="J36" s="68">
        <v>13</v>
      </c>
      <c r="K36" s="5">
        <f t="shared" si="4"/>
        <v>0.43333333333333335</v>
      </c>
      <c r="L36" s="68">
        <v>49</v>
      </c>
      <c r="M36" s="61">
        <v>151.69399999999999</v>
      </c>
      <c r="N36" s="42">
        <v>362.62260000000003</v>
      </c>
      <c r="O36" s="26" t="s">
        <v>20</v>
      </c>
      <c r="P36" s="90">
        <v>44915</v>
      </c>
      <c r="Q36" s="90">
        <v>44785</v>
      </c>
      <c r="R36" s="68">
        <f t="shared" si="5"/>
        <v>130</v>
      </c>
    </row>
    <row r="37" spans="1:18" x14ac:dyDescent="0.2">
      <c r="A37" s="29" t="s">
        <v>54</v>
      </c>
      <c r="B37" s="95">
        <v>44972</v>
      </c>
      <c r="C37" s="54" t="s">
        <v>19</v>
      </c>
      <c r="D37" s="90">
        <v>32467</v>
      </c>
      <c r="E37" s="68">
        <v>7</v>
      </c>
      <c r="F37" s="5">
        <f t="shared" si="3"/>
        <v>0.76666666666666672</v>
      </c>
      <c r="G37" s="68">
        <v>4</v>
      </c>
      <c r="H37" s="68">
        <v>4</v>
      </c>
      <c r="I37" s="68">
        <v>1</v>
      </c>
      <c r="J37" s="68">
        <v>25</v>
      </c>
      <c r="K37" s="5">
        <f t="shared" si="4"/>
        <v>0.83333333333333337</v>
      </c>
      <c r="L37" s="68">
        <v>19</v>
      </c>
      <c r="M37" s="61">
        <v>301.28300000000002</v>
      </c>
      <c r="N37" s="42">
        <v>1014.0171</v>
      </c>
      <c r="O37" s="26" t="s">
        <v>8</v>
      </c>
      <c r="P37" s="90">
        <v>44866</v>
      </c>
      <c r="Q37" s="90">
        <v>44827</v>
      </c>
      <c r="R37" s="68">
        <f t="shared" si="5"/>
        <v>39</v>
      </c>
    </row>
    <row r="38" spans="1:18" x14ac:dyDescent="0.2">
      <c r="A38" s="29" t="s">
        <v>55</v>
      </c>
      <c r="B38" s="95">
        <v>44972</v>
      </c>
      <c r="C38" s="54" t="s">
        <v>17</v>
      </c>
      <c r="D38" s="90">
        <v>33125</v>
      </c>
      <c r="E38" s="68">
        <v>5</v>
      </c>
      <c r="F38" s="5">
        <f t="shared" si="3"/>
        <v>0.83333333333333337</v>
      </c>
      <c r="G38" s="68">
        <v>5</v>
      </c>
      <c r="H38" s="68">
        <v>5</v>
      </c>
      <c r="I38" s="68">
        <v>1</v>
      </c>
      <c r="J38" s="68">
        <v>0</v>
      </c>
      <c r="K38" s="5">
        <f t="shared" si="4"/>
        <v>0</v>
      </c>
      <c r="L38" s="68">
        <v>629590</v>
      </c>
      <c r="M38" s="61">
        <v>19</v>
      </c>
      <c r="N38" s="42">
        <v>282.762</v>
      </c>
      <c r="O38" s="26" t="s">
        <v>20</v>
      </c>
      <c r="P38" s="90">
        <v>44894</v>
      </c>
      <c r="Q38" s="90">
        <v>44830</v>
      </c>
      <c r="R38" s="68">
        <f t="shared" si="5"/>
        <v>64</v>
      </c>
    </row>
    <row r="39" spans="1:18" x14ac:dyDescent="0.2">
      <c r="A39" s="29" t="s">
        <v>56</v>
      </c>
      <c r="B39" s="95">
        <v>44973</v>
      </c>
      <c r="C39" s="54" t="s">
        <v>19</v>
      </c>
      <c r="D39" s="90">
        <v>30401</v>
      </c>
      <c r="E39" s="68">
        <v>0</v>
      </c>
      <c r="F39" s="5">
        <f t="shared" si="3"/>
        <v>1</v>
      </c>
      <c r="G39" s="68">
        <v>6</v>
      </c>
      <c r="H39" s="68">
        <v>6</v>
      </c>
      <c r="I39" s="68">
        <v>1</v>
      </c>
      <c r="J39" s="68">
        <v>28</v>
      </c>
      <c r="K39" s="5">
        <f t="shared" si="4"/>
        <v>0.93333333333333335</v>
      </c>
      <c r="L39" s="68">
        <v>19</v>
      </c>
      <c r="M39" s="61">
        <v>64.662000000000006</v>
      </c>
      <c r="N39" s="42">
        <v>618.54360000000008</v>
      </c>
      <c r="O39" s="26" t="s">
        <v>20</v>
      </c>
      <c r="P39" s="90">
        <v>44949</v>
      </c>
      <c r="Q39" s="90">
        <v>44833</v>
      </c>
      <c r="R39" s="68">
        <f t="shared" si="5"/>
        <v>116</v>
      </c>
    </row>
    <row r="40" spans="1:18" x14ac:dyDescent="0.2">
      <c r="A40" s="29" t="s">
        <v>57</v>
      </c>
      <c r="B40" s="95">
        <v>44974</v>
      </c>
      <c r="C40" s="54" t="s">
        <v>19</v>
      </c>
      <c r="D40" s="90">
        <v>33021</v>
      </c>
      <c r="E40" s="85"/>
      <c r="F40" s="59"/>
      <c r="G40" s="68">
        <v>3</v>
      </c>
      <c r="H40" s="68">
        <v>5</v>
      </c>
      <c r="I40" s="68">
        <v>1</v>
      </c>
      <c r="J40" s="68">
        <v>17</v>
      </c>
      <c r="K40" s="5">
        <f>J40/25</f>
        <v>0.68</v>
      </c>
      <c r="L40" s="68">
        <v>442</v>
      </c>
      <c r="M40" s="61">
        <v>231.227</v>
      </c>
      <c r="N40" s="42">
        <v>509.45460000000003</v>
      </c>
      <c r="O40" s="26" t="s">
        <v>8</v>
      </c>
      <c r="P40" s="90">
        <v>44971</v>
      </c>
      <c r="Q40" s="90">
        <v>44946</v>
      </c>
      <c r="R40" s="68">
        <f t="shared" si="5"/>
        <v>25</v>
      </c>
    </row>
    <row r="41" spans="1:18" x14ac:dyDescent="0.2">
      <c r="A41" s="29" t="s">
        <v>58</v>
      </c>
      <c r="B41" s="95">
        <v>44974</v>
      </c>
      <c r="C41" s="54" t="s">
        <v>19</v>
      </c>
      <c r="D41" s="90">
        <v>37645</v>
      </c>
      <c r="E41" s="68">
        <v>16</v>
      </c>
      <c r="F41" s="5">
        <f t="shared" ref="F41:F79" si="6">(30-E41)/30</f>
        <v>0.46666666666666667</v>
      </c>
      <c r="G41" s="68">
        <v>2</v>
      </c>
      <c r="H41" s="68">
        <v>5</v>
      </c>
      <c r="I41" s="68">
        <v>1</v>
      </c>
      <c r="J41" s="68">
        <v>14</v>
      </c>
      <c r="K41" s="5">
        <f>J41/19</f>
        <v>0.73684210526315785</v>
      </c>
      <c r="L41" s="68">
        <v>19</v>
      </c>
      <c r="M41" s="61">
        <v>38.545000000000002</v>
      </c>
      <c r="N41" s="42">
        <v>1325.5038000000002</v>
      </c>
      <c r="O41" s="26" t="s">
        <v>8</v>
      </c>
      <c r="P41" s="90">
        <v>44935</v>
      </c>
      <c r="Q41" s="90">
        <v>44916</v>
      </c>
      <c r="R41" s="68">
        <f t="shared" si="5"/>
        <v>19</v>
      </c>
    </row>
    <row r="42" spans="1:18" x14ac:dyDescent="0.2">
      <c r="A42" s="29" t="s">
        <v>59</v>
      </c>
      <c r="B42" s="95">
        <v>44978</v>
      </c>
      <c r="C42" s="54" t="s">
        <v>19</v>
      </c>
      <c r="D42" s="90">
        <v>36780</v>
      </c>
      <c r="E42" s="68">
        <v>1</v>
      </c>
      <c r="F42" s="5">
        <f t="shared" si="6"/>
        <v>0.96666666666666667</v>
      </c>
      <c r="G42" s="68">
        <v>3</v>
      </c>
      <c r="H42" s="68">
        <v>3</v>
      </c>
      <c r="I42" s="68">
        <v>1</v>
      </c>
      <c r="J42" s="68">
        <v>7</v>
      </c>
      <c r="K42" s="5">
        <f t="shared" si="4"/>
        <v>0.23333333333333334</v>
      </c>
      <c r="L42" s="68">
        <v>6765</v>
      </c>
      <c r="M42" s="61">
        <v>263.72899999999998</v>
      </c>
      <c r="N42" s="42">
        <v>310.7346</v>
      </c>
      <c r="O42" s="26" t="s">
        <v>20</v>
      </c>
      <c r="P42" s="90">
        <v>44753</v>
      </c>
      <c r="Q42" s="90">
        <v>44698</v>
      </c>
      <c r="R42" s="68">
        <f t="shared" si="5"/>
        <v>55</v>
      </c>
    </row>
    <row r="43" spans="1:18" x14ac:dyDescent="0.2">
      <c r="A43" s="29" t="s">
        <v>60</v>
      </c>
      <c r="B43" s="95">
        <v>44979</v>
      </c>
      <c r="C43" s="54" t="s">
        <v>17</v>
      </c>
      <c r="D43" s="90">
        <v>32355</v>
      </c>
      <c r="E43" s="68">
        <v>5</v>
      </c>
      <c r="F43" s="5">
        <f t="shared" si="6"/>
        <v>0.83333333333333337</v>
      </c>
      <c r="G43" s="68">
        <v>4</v>
      </c>
      <c r="H43" s="68">
        <v>5</v>
      </c>
      <c r="I43" s="68">
        <v>1</v>
      </c>
      <c r="J43" s="68">
        <v>27</v>
      </c>
      <c r="K43" s="5">
        <f t="shared" si="4"/>
        <v>0.9</v>
      </c>
      <c r="L43" s="68">
        <v>19</v>
      </c>
      <c r="M43" s="61">
        <v>25.617999999999999</v>
      </c>
      <c r="N43" s="42">
        <v>534.03930000000003</v>
      </c>
      <c r="O43" s="26" t="s">
        <v>20</v>
      </c>
      <c r="P43" s="90">
        <v>44900</v>
      </c>
      <c r="Q43" s="90">
        <v>44838</v>
      </c>
      <c r="R43" s="68">
        <f t="shared" si="5"/>
        <v>62</v>
      </c>
    </row>
    <row r="44" spans="1:18" x14ac:dyDescent="0.2">
      <c r="A44" s="29" t="s">
        <v>61</v>
      </c>
      <c r="B44" s="95">
        <v>44979</v>
      </c>
      <c r="C44" s="54" t="s">
        <v>19</v>
      </c>
      <c r="D44" s="90">
        <v>36405</v>
      </c>
      <c r="E44" s="68">
        <v>7</v>
      </c>
      <c r="F44" s="5">
        <f t="shared" si="6"/>
        <v>0.76666666666666672</v>
      </c>
      <c r="G44" s="68">
        <v>4</v>
      </c>
      <c r="H44" s="68">
        <v>5</v>
      </c>
      <c r="I44" s="68">
        <v>1</v>
      </c>
      <c r="J44" s="68">
        <v>17</v>
      </c>
      <c r="K44" s="5">
        <f>J44/22</f>
        <v>0.77272727272727271</v>
      </c>
      <c r="L44" s="68">
        <v>49</v>
      </c>
      <c r="M44" s="61">
        <v>19</v>
      </c>
      <c r="N44" s="42">
        <v>584.29200000000003</v>
      </c>
      <c r="O44" s="26" t="s">
        <v>8</v>
      </c>
      <c r="P44" s="90">
        <v>44971</v>
      </c>
      <c r="Q44" s="90">
        <v>44949</v>
      </c>
      <c r="R44" s="68">
        <f t="shared" si="5"/>
        <v>22</v>
      </c>
    </row>
    <row r="45" spans="1:18" x14ac:dyDescent="0.2">
      <c r="A45" s="29" t="s">
        <v>62</v>
      </c>
      <c r="B45" s="95">
        <v>44981</v>
      </c>
      <c r="C45" s="54" t="s">
        <v>17</v>
      </c>
      <c r="D45" s="90">
        <v>25992</v>
      </c>
      <c r="E45" s="68">
        <v>7</v>
      </c>
      <c r="F45" s="5">
        <f t="shared" si="6"/>
        <v>0.76666666666666672</v>
      </c>
      <c r="G45" s="68">
        <v>4</v>
      </c>
      <c r="H45" s="68">
        <v>5</v>
      </c>
      <c r="I45" s="68">
        <v>0</v>
      </c>
      <c r="J45" s="68">
        <v>2</v>
      </c>
      <c r="K45" s="5">
        <f t="shared" si="4"/>
        <v>6.6666666666666666E-2</v>
      </c>
      <c r="L45" s="68">
        <v>1517131</v>
      </c>
      <c r="M45" s="61">
        <v>19</v>
      </c>
      <c r="N45" s="42">
        <v>45.781500000000001</v>
      </c>
      <c r="O45" s="26" t="s">
        <v>8</v>
      </c>
      <c r="P45" s="90">
        <v>44929</v>
      </c>
      <c r="Q45" s="90">
        <v>44826</v>
      </c>
      <c r="R45" s="68">
        <f t="shared" si="5"/>
        <v>103</v>
      </c>
    </row>
    <row r="46" spans="1:18" x14ac:dyDescent="0.2">
      <c r="A46" s="29" t="s">
        <v>63</v>
      </c>
      <c r="B46" s="95">
        <v>44984</v>
      </c>
      <c r="C46" s="54" t="s">
        <v>19</v>
      </c>
      <c r="D46" s="90">
        <v>34612</v>
      </c>
      <c r="E46" s="68">
        <v>7</v>
      </c>
      <c r="F46" s="5">
        <f t="shared" si="6"/>
        <v>0.76666666666666672</v>
      </c>
      <c r="G46" s="68">
        <v>4</v>
      </c>
      <c r="H46" s="68">
        <v>5</v>
      </c>
      <c r="I46" s="68">
        <v>1</v>
      </c>
      <c r="J46" s="68">
        <v>22</v>
      </c>
      <c r="K46" s="5">
        <f t="shared" si="4"/>
        <v>0.73333333333333328</v>
      </c>
      <c r="L46" s="68">
        <v>49</v>
      </c>
      <c r="M46" s="61">
        <v>19</v>
      </c>
      <c r="N46" s="42">
        <v>248.80709999999999</v>
      </c>
      <c r="O46" s="26" t="s">
        <v>8</v>
      </c>
      <c r="P46" s="90">
        <v>44977</v>
      </c>
      <c r="Q46" s="90">
        <v>44944</v>
      </c>
      <c r="R46" s="68">
        <f t="shared" si="5"/>
        <v>33</v>
      </c>
    </row>
    <row r="47" spans="1:18" x14ac:dyDescent="0.2">
      <c r="A47" s="29" t="s">
        <v>64</v>
      </c>
      <c r="B47" s="95">
        <v>44984</v>
      </c>
      <c r="C47" s="54" t="s">
        <v>19</v>
      </c>
      <c r="D47" s="90">
        <v>36560</v>
      </c>
      <c r="E47" s="68">
        <v>9</v>
      </c>
      <c r="F47" s="5">
        <f t="shared" si="6"/>
        <v>0.7</v>
      </c>
      <c r="G47" s="68">
        <v>4</v>
      </c>
      <c r="H47" s="68">
        <v>4</v>
      </c>
      <c r="I47" s="68">
        <v>1</v>
      </c>
      <c r="J47" s="68">
        <v>28</v>
      </c>
      <c r="K47" s="5">
        <f t="shared" si="4"/>
        <v>0.93333333333333335</v>
      </c>
      <c r="L47" s="68">
        <v>19</v>
      </c>
      <c r="M47" s="61">
        <v>75.974000000000004</v>
      </c>
      <c r="N47" s="42">
        <v>609.822</v>
      </c>
      <c r="O47" s="26" t="s">
        <v>8</v>
      </c>
      <c r="P47" s="90">
        <v>44977</v>
      </c>
      <c r="Q47" s="90">
        <v>44907</v>
      </c>
      <c r="R47" s="68">
        <f t="shared" si="5"/>
        <v>70</v>
      </c>
    </row>
    <row r="48" spans="1:18" x14ac:dyDescent="0.2">
      <c r="A48" s="29" t="s">
        <v>65</v>
      </c>
      <c r="B48" s="95">
        <v>44986</v>
      </c>
      <c r="C48" s="54" t="s">
        <v>17</v>
      </c>
      <c r="D48" s="90">
        <v>26862</v>
      </c>
      <c r="E48" s="68">
        <v>8</v>
      </c>
      <c r="F48" s="5">
        <f t="shared" si="6"/>
        <v>0.73333333333333328</v>
      </c>
      <c r="G48" s="68">
        <v>4</v>
      </c>
      <c r="H48" s="68">
        <v>3</v>
      </c>
      <c r="I48" s="68">
        <v>1</v>
      </c>
      <c r="J48" s="68">
        <v>20</v>
      </c>
      <c r="K48" s="5">
        <f>J48/29</f>
        <v>0.68965517241379315</v>
      </c>
      <c r="L48" s="68">
        <v>19</v>
      </c>
      <c r="M48" s="61">
        <v>265.99</v>
      </c>
      <c r="N48" s="42">
        <v>393.47250000000003</v>
      </c>
      <c r="O48" s="26" t="s">
        <v>8</v>
      </c>
      <c r="P48" s="90">
        <v>44831</v>
      </c>
      <c r="Q48" s="90">
        <v>44802</v>
      </c>
      <c r="R48" s="68">
        <f t="shared" si="5"/>
        <v>29</v>
      </c>
    </row>
    <row r="49" spans="1:18" x14ac:dyDescent="0.2">
      <c r="A49" s="29" t="s">
        <v>66</v>
      </c>
      <c r="B49" s="95">
        <v>44987</v>
      </c>
      <c r="C49" s="54" t="s">
        <v>19</v>
      </c>
      <c r="D49" s="90">
        <v>34703</v>
      </c>
      <c r="E49" s="68">
        <v>6</v>
      </c>
      <c r="F49" s="5">
        <f t="shared" si="6"/>
        <v>0.8</v>
      </c>
      <c r="G49" s="68">
        <v>4</v>
      </c>
      <c r="H49" s="68">
        <v>4</v>
      </c>
      <c r="I49" s="68">
        <v>1</v>
      </c>
      <c r="J49" s="68">
        <v>0</v>
      </c>
      <c r="K49" s="5">
        <f t="shared" si="4"/>
        <v>0</v>
      </c>
      <c r="L49" s="68">
        <v>49</v>
      </c>
      <c r="M49" s="61">
        <v>43.231999999999999</v>
      </c>
      <c r="N49" s="42">
        <v>292.56690000000003</v>
      </c>
      <c r="O49" s="26" t="s">
        <v>20</v>
      </c>
      <c r="P49" s="90">
        <v>44939</v>
      </c>
      <c r="Q49" s="90">
        <v>44763</v>
      </c>
      <c r="R49" s="68">
        <f t="shared" si="5"/>
        <v>176</v>
      </c>
    </row>
    <row r="50" spans="1:18" x14ac:dyDescent="0.2">
      <c r="A50" s="29" t="s">
        <v>67</v>
      </c>
      <c r="B50" s="95">
        <v>44993</v>
      </c>
      <c r="C50" s="54" t="s">
        <v>17</v>
      </c>
      <c r="D50" s="90">
        <v>34479</v>
      </c>
      <c r="E50" s="68">
        <v>10</v>
      </c>
      <c r="F50" s="5">
        <f t="shared" si="6"/>
        <v>0.66666666666666663</v>
      </c>
      <c r="G50" s="68">
        <v>2</v>
      </c>
      <c r="H50" s="68">
        <v>2</v>
      </c>
      <c r="I50" s="68">
        <v>1</v>
      </c>
      <c r="J50" s="68">
        <v>0</v>
      </c>
      <c r="K50" s="5">
        <f>J50/5</f>
        <v>0</v>
      </c>
      <c r="L50" s="68">
        <v>6808</v>
      </c>
      <c r="M50" s="61">
        <v>114.422</v>
      </c>
      <c r="N50" s="42">
        <v>41.475900000000003</v>
      </c>
      <c r="O50" s="26" t="s">
        <v>8</v>
      </c>
      <c r="P50" s="90">
        <v>44991</v>
      </c>
      <c r="Q50" s="90">
        <v>44986</v>
      </c>
      <c r="R50" s="68">
        <f t="shared" si="5"/>
        <v>5</v>
      </c>
    </row>
    <row r="51" spans="1:18" x14ac:dyDescent="0.2">
      <c r="A51" s="29" t="s">
        <v>68</v>
      </c>
      <c r="B51" s="95">
        <v>44995</v>
      </c>
      <c r="C51" s="54" t="s">
        <v>19</v>
      </c>
      <c r="D51" s="90">
        <v>36458</v>
      </c>
      <c r="E51" s="68">
        <v>5</v>
      </c>
      <c r="F51" s="5">
        <f t="shared" si="6"/>
        <v>0.83333333333333337</v>
      </c>
      <c r="G51" s="68">
        <v>4</v>
      </c>
      <c r="H51" s="68">
        <v>6</v>
      </c>
      <c r="I51" s="68">
        <v>1</v>
      </c>
      <c r="J51" s="68">
        <v>23</v>
      </c>
      <c r="K51" s="5">
        <f t="shared" si="4"/>
        <v>0.76666666666666672</v>
      </c>
      <c r="L51" s="68">
        <v>49</v>
      </c>
      <c r="M51" s="61">
        <v>127.33799999999999</v>
      </c>
      <c r="N51" s="42">
        <v>290.24849999999998</v>
      </c>
      <c r="O51" s="26" t="s">
        <v>8</v>
      </c>
      <c r="P51" s="90">
        <v>44991</v>
      </c>
      <c r="Q51" s="90">
        <v>44819</v>
      </c>
      <c r="R51" s="68">
        <f t="shared" si="5"/>
        <v>172</v>
      </c>
    </row>
    <row r="52" spans="1:18" x14ac:dyDescent="0.2">
      <c r="A52" s="29" t="s">
        <v>69</v>
      </c>
      <c r="B52" s="95">
        <v>44998</v>
      </c>
      <c r="C52" s="54" t="s">
        <v>19</v>
      </c>
      <c r="D52" s="90">
        <v>33910</v>
      </c>
      <c r="E52" s="68">
        <v>4</v>
      </c>
      <c r="F52" s="5">
        <f t="shared" si="6"/>
        <v>0.8666666666666667</v>
      </c>
      <c r="G52" s="68">
        <v>5</v>
      </c>
      <c r="H52" s="68">
        <v>5</v>
      </c>
      <c r="I52" s="68">
        <v>1</v>
      </c>
      <c r="J52" s="68">
        <v>8</v>
      </c>
      <c r="K52" s="5">
        <f>J52/14</f>
        <v>0.5714285714285714</v>
      </c>
      <c r="L52" s="68">
        <v>49</v>
      </c>
      <c r="M52" s="61">
        <v>238.71899999999999</v>
      </c>
      <c r="N52" s="42">
        <v>356.08140000000003</v>
      </c>
      <c r="O52" s="26" t="s">
        <v>8</v>
      </c>
      <c r="P52" s="90">
        <v>44977</v>
      </c>
      <c r="Q52" s="90">
        <v>44963</v>
      </c>
      <c r="R52" s="68">
        <f t="shared" si="5"/>
        <v>14</v>
      </c>
    </row>
    <row r="53" spans="1:18" x14ac:dyDescent="0.2">
      <c r="A53" s="29" t="s">
        <v>70</v>
      </c>
      <c r="B53" s="95">
        <v>44998</v>
      </c>
      <c r="C53" s="54" t="s">
        <v>17</v>
      </c>
      <c r="D53" s="90">
        <v>32321</v>
      </c>
      <c r="E53" s="68">
        <v>3</v>
      </c>
      <c r="F53" s="5">
        <f t="shared" si="6"/>
        <v>0.9</v>
      </c>
      <c r="G53" s="68">
        <v>4</v>
      </c>
      <c r="H53" s="68">
        <v>5</v>
      </c>
      <c r="I53" s="68">
        <v>1</v>
      </c>
      <c r="J53" s="68">
        <v>22</v>
      </c>
      <c r="K53" s="5">
        <f t="shared" si="4"/>
        <v>0.73333333333333328</v>
      </c>
      <c r="L53" s="68">
        <v>19</v>
      </c>
      <c r="M53" s="61">
        <v>19</v>
      </c>
      <c r="N53" s="42">
        <v>677.07629999999995</v>
      </c>
      <c r="O53" s="26" t="s">
        <v>20</v>
      </c>
      <c r="P53" s="90">
        <v>44993</v>
      </c>
      <c r="Q53" s="90">
        <v>44902</v>
      </c>
      <c r="R53" s="68">
        <f t="shared" si="5"/>
        <v>91</v>
      </c>
    </row>
    <row r="54" spans="1:18" x14ac:dyDescent="0.2">
      <c r="A54" s="29" t="s">
        <v>71</v>
      </c>
      <c r="B54" s="95">
        <v>45000</v>
      </c>
      <c r="C54" s="54" t="s">
        <v>19</v>
      </c>
      <c r="D54" s="90">
        <v>30030</v>
      </c>
      <c r="E54" s="68">
        <v>5</v>
      </c>
      <c r="F54" s="5">
        <f t="shared" si="6"/>
        <v>0.83333333333333337</v>
      </c>
      <c r="G54" s="68">
        <v>5</v>
      </c>
      <c r="H54" s="68">
        <v>4</v>
      </c>
      <c r="I54" s="68">
        <v>1</v>
      </c>
      <c r="J54" s="68">
        <v>25</v>
      </c>
      <c r="K54" s="5">
        <f t="shared" si="4"/>
        <v>0.83333333333333337</v>
      </c>
      <c r="L54" s="68">
        <v>19</v>
      </c>
      <c r="M54" s="61">
        <v>38.630000000000003</v>
      </c>
      <c r="N54" s="42">
        <v>423.73590000000002</v>
      </c>
      <c r="O54" s="26" t="s">
        <v>8</v>
      </c>
      <c r="P54" s="90">
        <v>44991</v>
      </c>
      <c r="Q54" s="90">
        <v>44944</v>
      </c>
      <c r="R54" s="68">
        <f t="shared" si="5"/>
        <v>47</v>
      </c>
    </row>
    <row r="55" spans="1:18" x14ac:dyDescent="0.2">
      <c r="A55" s="29" t="s">
        <v>72</v>
      </c>
      <c r="B55" s="95">
        <v>45002</v>
      </c>
      <c r="C55" s="54" t="s">
        <v>19</v>
      </c>
      <c r="D55" s="90">
        <v>33125</v>
      </c>
      <c r="E55" s="68">
        <v>7</v>
      </c>
      <c r="F55" s="5">
        <f t="shared" si="6"/>
        <v>0.76666666666666672</v>
      </c>
      <c r="G55" s="68">
        <v>4</v>
      </c>
      <c r="H55" s="68">
        <v>5</v>
      </c>
      <c r="I55" s="68">
        <v>1</v>
      </c>
      <c r="J55" s="68">
        <v>24</v>
      </c>
      <c r="K55" s="5">
        <f t="shared" si="4"/>
        <v>0.8</v>
      </c>
      <c r="L55" s="68">
        <v>157</v>
      </c>
      <c r="M55" s="61">
        <v>285.27999999999997</v>
      </c>
      <c r="N55" s="42">
        <v>222.69060000000002</v>
      </c>
      <c r="O55" s="26" t="s">
        <v>8</v>
      </c>
      <c r="P55" s="90">
        <v>44991</v>
      </c>
      <c r="Q55" s="90">
        <v>44958</v>
      </c>
      <c r="R55" s="68">
        <f t="shared" si="5"/>
        <v>33</v>
      </c>
    </row>
    <row r="56" spans="1:18" x14ac:dyDescent="0.2">
      <c r="A56" s="29" t="s">
        <v>73</v>
      </c>
      <c r="B56" s="95">
        <v>45002</v>
      </c>
      <c r="C56" s="54" t="s">
        <v>19</v>
      </c>
      <c r="D56" s="90">
        <v>33570</v>
      </c>
      <c r="E56" s="68">
        <v>5</v>
      </c>
      <c r="F56" s="5">
        <f t="shared" si="6"/>
        <v>0.83333333333333337</v>
      </c>
      <c r="G56" s="68">
        <v>4</v>
      </c>
      <c r="H56" s="68">
        <v>5</v>
      </c>
      <c r="I56" s="68">
        <v>1</v>
      </c>
      <c r="J56" s="68">
        <v>12</v>
      </c>
      <c r="K56" s="5">
        <f>J56/18</f>
        <v>0.66666666666666663</v>
      </c>
      <c r="L56" s="68">
        <v>19</v>
      </c>
      <c r="M56" s="61">
        <v>182.37200000000001</v>
      </c>
      <c r="N56" s="42">
        <v>279.82260000000002</v>
      </c>
      <c r="O56" s="26" t="s">
        <v>8</v>
      </c>
      <c r="P56" s="90">
        <v>44977</v>
      </c>
      <c r="Q56" s="90">
        <v>44959</v>
      </c>
      <c r="R56" s="68">
        <f t="shared" si="5"/>
        <v>18</v>
      </c>
    </row>
    <row r="57" spans="1:18" x14ac:dyDescent="0.2">
      <c r="A57" s="29" t="s">
        <v>74</v>
      </c>
      <c r="B57" s="95">
        <v>45007</v>
      </c>
      <c r="C57" s="54" t="s">
        <v>19</v>
      </c>
      <c r="D57" s="90">
        <v>38394</v>
      </c>
      <c r="E57" s="68">
        <v>5</v>
      </c>
      <c r="F57" s="5">
        <f t="shared" si="6"/>
        <v>0.83333333333333337</v>
      </c>
      <c r="G57" s="68">
        <v>3</v>
      </c>
      <c r="H57" s="68">
        <v>3</v>
      </c>
      <c r="I57" s="68">
        <v>1</v>
      </c>
      <c r="J57" s="68">
        <v>9</v>
      </c>
      <c r="K57" s="5">
        <f t="shared" si="4"/>
        <v>0.3</v>
      </c>
      <c r="L57" s="68">
        <v>19</v>
      </c>
      <c r="M57" s="61">
        <v>103.389</v>
      </c>
      <c r="N57" s="42">
        <v>244.09440000000001</v>
      </c>
      <c r="O57" s="26" t="s">
        <v>20</v>
      </c>
      <c r="P57" s="90">
        <v>44977</v>
      </c>
      <c r="Q57" s="90">
        <v>44890</v>
      </c>
      <c r="R57" s="68">
        <f t="shared" si="5"/>
        <v>87</v>
      </c>
    </row>
    <row r="58" spans="1:18" x14ac:dyDescent="0.2">
      <c r="A58" s="29" t="s">
        <v>75</v>
      </c>
      <c r="B58" s="95">
        <v>45008</v>
      </c>
      <c r="C58" s="54" t="s">
        <v>17</v>
      </c>
      <c r="D58" s="90">
        <v>36193</v>
      </c>
      <c r="E58" s="68">
        <v>5</v>
      </c>
      <c r="F58" s="5">
        <f t="shared" si="6"/>
        <v>0.83333333333333337</v>
      </c>
      <c r="G58" s="68">
        <v>5</v>
      </c>
      <c r="H58" s="68">
        <v>6</v>
      </c>
      <c r="I58" s="68">
        <v>1</v>
      </c>
      <c r="J58" s="68">
        <v>7</v>
      </c>
      <c r="K58" s="5">
        <f>J58/11</f>
        <v>0.63636363636363635</v>
      </c>
      <c r="L58" s="68">
        <v>19</v>
      </c>
      <c r="M58" s="61">
        <v>47.69</v>
      </c>
      <c r="N58" s="42">
        <v>390.87810000000002</v>
      </c>
      <c r="O58" s="26" t="s">
        <v>8</v>
      </c>
      <c r="P58" s="90">
        <v>44991</v>
      </c>
      <c r="Q58" s="90">
        <v>44980</v>
      </c>
      <c r="R58" s="68">
        <f t="shared" si="5"/>
        <v>11</v>
      </c>
    </row>
    <row r="59" spans="1:18" x14ac:dyDescent="0.2">
      <c r="A59" s="33" t="s">
        <v>76</v>
      </c>
      <c r="B59" s="91">
        <v>45009</v>
      </c>
      <c r="C59" s="38" t="s">
        <v>19</v>
      </c>
      <c r="D59" s="91">
        <v>34964</v>
      </c>
      <c r="E59" s="77">
        <v>0</v>
      </c>
      <c r="F59" s="5">
        <f t="shared" si="6"/>
        <v>1</v>
      </c>
      <c r="G59" s="77">
        <v>6</v>
      </c>
      <c r="H59" s="77">
        <v>3</v>
      </c>
      <c r="I59" s="85"/>
      <c r="J59" s="68">
        <v>29</v>
      </c>
      <c r="K59" s="5">
        <f t="shared" si="4"/>
        <v>0.96666666666666667</v>
      </c>
      <c r="L59" s="85"/>
      <c r="M59" s="84"/>
      <c r="N59" s="83"/>
      <c r="O59" s="26" t="s">
        <v>8</v>
      </c>
      <c r="P59" s="90">
        <v>44880</v>
      </c>
      <c r="Q59" s="90">
        <v>44841</v>
      </c>
      <c r="R59" s="68">
        <f t="shared" si="5"/>
        <v>39</v>
      </c>
    </row>
    <row r="60" spans="1:18" x14ac:dyDescent="0.2">
      <c r="A60" s="29" t="s">
        <v>77</v>
      </c>
      <c r="B60" s="95">
        <v>45012</v>
      </c>
      <c r="C60" s="54" t="s">
        <v>19</v>
      </c>
      <c r="D60" s="90">
        <v>35417</v>
      </c>
      <c r="E60" s="68">
        <v>4</v>
      </c>
      <c r="F60" s="5">
        <f t="shared" si="6"/>
        <v>0.8666666666666667</v>
      </c>
      <c r="G60" s="68">
        <v>5</v>
      </c>
      <c r="H60" s="68">
        <v>3</v>
      </c>
      <c r="I60" s="68">
        <v>1</v>
      </c>
      <c r="J60" s="68">
        <v>22</v>
      </c>
      <c r="K60" s="5">
        <f t="shared" si="4"/>
        <v>0.73333333333333328</v>
      </c>
      <c r="L60" s="68">
        <v>19</v>
      </c>
      <c r="M60" s="61">
        <v>28.58</v>
      </c>
      <c r="N60" s="42">
        <v>1774.68</v>
      </c>
      <c r="O60" s="26" t="s">
        <v>8</v>
      </c>
      <c r="P60" s="90">
        <v>44991</v>
      </c>
      <c r="Q60" s="90">
        <v>44959</v>
      </c>
      <c r="R60" s="68">
        <f t="shared" si="5"/>
        <v>32</v>
      </c>
    </row>
    <row r="61" spans="1:18" x14ac:dyDescent="0.2">
      <c r="A61" s="29" t="s">
        <v>78</v>
      </c>
      <c r="B61" s="95">
        <v>45013</v>
      </c>
      <c r="C61" s="54" t="s">
        <v>19</v>
      </c>
      <c r="D61" s="90">
        <v>37412</v>
      </c>
      <c r="E61" s="68">
        <v>5</v>
      </c>
      <c r="F61" s="5">
        <f t="shared" si="6"/>
        <v>0.83333333333333337</v>
      </c>
      <c r="G61" s="68">
        <v>4</v>
      </c>
      <c r="H61" s="68">
        <v>3</v>
      </c>
      <c r="I61" s="68">
        <v>1</v>
      </c>
      <c r="J61" s="68">
        <v>1</v>
      </c>
      <c r="K61" s="5">
        <f t="shared" si="4"/>
        <v>3.3333333333333333E-2</v>
      </c>
      <c r="L61" s="68">
        <v>85</v>
      </c>
      <c r="M61" s="61">
        <v>47.122</v>
      </c>
      <c r="N61" s="42">
        <v>134.99850000000001</v>
      </c>
      <c r="O61" s="26" t="s">
        <v>8</v>
      </c>
      <c r="P61" s="90">
        <v>45013</v>
      </c>
      <c r="Q61" s="90">
        <v>44963</v>
      </c>
      <c r="R61" s="68">
        <f t="shared" si="5"/>
        <v>50</v>
      </c>
    </row>
    <row r="62" spans="1:18" x14ac:dyDescent="0.2">
      <c r="A62" s="29" t="s">
        <v>79</v>
      </c>
      <c r="B62" s="95">
        <v>45014</v>
      </c>
      <c r="C62" s="54" t="s">
        <v>19</v>
      </c>
      <c r="D62" s="90">
        <v>32741</v>
      </c>
      <c r="E62" s="68">
        <v>9</v>
      </c>
      <c r="F62" s="5">
        <f t="shared" si="6"/>
        <v>0.7</v>
      </c>
      <c r="G62" s="68">
        <v>4</v>
      </c>
      <c r="H62" s="68">
        <v>4</v>
      </c>
      <c r="I62" s="68">
        <v>1</v>
      </c>
      <c r="J62" s="68">
        <v>13</v>
      </c>
      <c r="K62" s="5">
        <f>J62/20</f>
        <v>0.65</v>
      </c>
      <c r="L62" s="68">
        <v>49</v>
      </c>
      <c r="M62" s="61">
        <v>20.867000000000001</v>
      </c>
      <c r="N62" s="42">
        <v>196.41540000000001</v>
      </c>
      <c r="O62" s="26" t="s">
        <v>8</v>
      </c>
      <c r="P62" s="90">
        <v>45013</v>
      </c>
      <c r="Q62" s="90">
        <v>44993</v>
      </c>
      <c r="R62" s="68">
        <f t="shared" si="5"/>
        <v>20</v>
      </c>
    </row>
    <row r="63" spans="1:18" x14ac:dyDescent="0.2">
      <c r="A63" s="29" t="s">
        <v>80</v>
      </c>
      <c r="B63" s="95">
        <v>45015</v>
      </c>
      <c r="C63" s="54" t="s">
        <v>19</v>
      </c>
      <c r="D63" s="90">
        <v>30003</v>
      </c>
      <c r="E63" s="68">
        <v>3</v>
      </c>
      <c r="F63" s="5">
        <f t="shared" si="6"/>
        <v>0.9</v>
      </c>
      <c r="G63" s="68">
        <v>6</v>
      </c>
      <c r="H63" s="68">
        <v>6</v>
      </c>
      <c r="I63" s="68">
        <v>1</v>
      </c>
      <c r="J63" s="68">
        <v>25</v>
      </c>
      <c r="K63" s="5">
        <f t="shared" si="4"/>
        <v>0.83333333333333337</v>
      </c>
      <c r="L63" s="68">
        <v>19</v>
      </c>
      <c r="M63" s="61">
        <v>78.418999999999997</v>
      </c>
      <c r="N63" s="42">
        <v>730.15800000000002</v>
      </c>
      <c r="O63" s="26" t="s">
        <v>8</v>
      </c>
      <c r="P63" s="90">
        <v>44998</v>
      </c>
      <c r="Q63" s="90">
        <v>44690</v>
      </c>
      <c r="R63" s="68">
        <f t="shared" si="5"/>
        <v>308</v>
      </c>
    </row>
    <row r="64" spans="1:18" x14ac:dyDescent="0.2">
      <c r="A64" s="31" t="s">
        <v>81</v>
      </c>
      <c r="B64" s="96">
        <v>45021</v>
      </c>
      <c r="C64" s="54" t="s">
        <v>19</v>
      </c>
      <c r="D64" s="90">
        <v>35447</v>
      </c>
      <c r="E64" s="68">
        <v>3</v>
      </c>
      <c r="F64" s="5">
        <f t="shared" si="6"/>
        <v>0.9</v>
      </c>
      <c r="G64" s="68">
        <v>5</v>
      </c>
      <c r="H64" s="68">
        <v>5</v>
      </c>
      <c r="I64" s="68">
        <v>1</v>
      </c>
      <c r="J64" s="68">
        <v>30</v>
      </c>
      <c r="K64" s="5">
        <f t="shared" si="4"/>
        <v>1</v>
      </c>
      <c r="L64" s="68">
        <v>19</v>
      </c>
      <c r="M64" s="61">
        <v>53.241999999999997</v>
      </c>
      <c r="N64" s="83"/>
      <c r="O64" s="26" t="s">
        <v>8</v>
      </c>
      <c r="P64" s="90">
        <v>45019</v>
      </c>
      <c r="Q64" s="90">
        <v>44896</v>
      </c>
      <c r="R64" s="68">
        <f t="shared" si="5"/>
        <v>123</v>
      </c>
    </row>
    <row r="65" spans="1:18" x14ac:dyDescent="0.2">
      <c r="A65" s="31" t="s">
        <v>82</v>
      </c>
      <c r="B65" s="96">
        <v>45022</v>
      </c>
      <c r="C65" s="54" t="s">
        <v>19</v>
      </c>
      <c r="D65" s="90">
        <v>31102</v>
      </c>
      <c r="E65" s="68">
        <v>2</v>
      </c>
      <c r="F65" s="5">
        <f t="shared" si="6"/>
        <v>0.93333333333333335</v>
      </c>
      <c r="G65" s="68">
        <v>3</v>
      </c>
      <c r="H65" s="68">
        <v>3</v>
      </c>
      <c r="I65" s="68">
        <v>0</v>
      </c>
      <c r="J65" s="68">
        <v>27</v>
      </c>
      <c r="K65" s="5">
        <f t="shared" si="4"/>
        <v>0.9</v>
      </c>
      <c r="L65" s="68">
        <v>59</v>
      </c>
      <c r="M65" s="61">
        <v>243.261</v>
      </c>
      <c r="N65" s="42">
        <v>1168.7150999999999</v>
      </c>
      <c r="O65" s="26" t="s">
        <v>8</v>
      </c>
      <c r="P65" s="90">
        <v>45019</v>
      </c>
      <c r="Q65" s="90">
        <v>44978</v>
      </c>
      <c r="R65" s="68">
        <f t="shared" si="5"/>
        <v>41</v>
      </c>
    </row>
    <row r="66" spans="1:18" x14ac:dyDescent="0.2">
      <c r="A66" s="31" t="s">
        <v>83</v>
      </c>
      <c r="B66" s="96">
        <v>45029</v>
      </c>
      <c r="C66" s="54" t="s">
        <v>19</v>
      </c>
      <c r="D66" s="90">
        <v>35555</v>
      </c>
      <c r="E66" s="68">
        <v>0</v>
      </c>
      <c r="F66" s="5">
        <f t="shared" si="6"/>
        <v>1</v>
      </c>
      <c r="G66" s="68">
        <v>5</v>
      </c>
      <c r="H66" s="68">
        <v>5</v>
      </c>
      <c r="I66" s="68">
        <v>1</v>
      </c>
      <c r="J66" s="85"/>
      <c r="K66" s="59"/>
      <c r="L66" s="68">
        <v>19</v>
      </c>
      <c r="M66" s="61">
        <v>125.744</v>
      </c>
      <c r="N66" s="42">
        <v>1934.1941999999999</v>
      </c>
      <c r="O66" s="58"/>
      <c r="P66" s="100"/>
      <c r="Q66" s="90">
        <v>44888</v>
      </c>
      <c r="R66" s="68"/>
    </row>
    <row r="67" spans="1:18" x14ac:dyDescent="0.2">
      <c r="A67" s="31" t="s">
        <v>84</v>
      </c>
      <c r="B67" s="96">
        <v>45036</v>
      </c>
      <c r="C67" s="54" t="s">
        <v>19</v>
      </c>
      <c r="D67" s="90">
        <v>31590</v>
      </c>
      <c r="E67" s="68">
        <v>1</v>
      </c>
      <c r="F67" s="5">
        <f t="shared" si="6"/>
        <v>0.96666666666666667</v>
      </c>
      <c r="G67" s="68">
        <v>3</v>
      </c>
      <c r="H67" s="68">
        <v>6</v>
      </c>
      <c r="I67" s="68">
        <v>0</v>
      </c>
      <c r="J67" s="68">
        <v>4</v>
      </c>
      <c r="K67" s="5">
        <f>J67/11</f>
        <v>0.36363636363636365</v>
      </c>
      <c r="L67" s="68">
        <v>19</v>
      </c>
      <c r="M67" s="61">
        <v>100.536</v>
      </c>
      <c r="N67" s="42">
        <v>616.43219999999997</v>
      </c>
      <c r="O67" s="26" t="s">
        <v>8</v>
      </c>
      <c r="P67" s="90">
        <v>44963</v>
      </c>
      <c r="Q67" s="90">
        <v>44952</v>
      </c>
      <c r="R67" s="68">
        <f t="shared" ref="R67:R109" si="7">P67-Q67</f>
        <v>11</v>
      </c>
    </row>
    <row r="68" spans="1:18" x14ac:dyDescent="0.2">
      <c r="A68" s="31" t="s">
        <v>85</v>
      </c>
      <c r="B68" s="96">
        <v>45036</v>
      </c>
      <c r="C68" s="54" t="s">
        <v>19</v>
      </c>
      <c r="D68" s="90">
        <v>36662</v>
      </c>
      <c r="E68" s="68">
        <v>7</v>
      </c>
      <c r="F68" s="5">
        <f t="shared" si="6"/>
        <v>0.76666666666666672</v>
      </c>
      <c r="G68" s="68">
        <v>4</v>
      </c>
      <c r="H68" s="68">
        <v>5</v>
      </c>
      <c r="I68" s="68">
        <v>1</v>
      </c>
      <c r="J68" s="68">
        <v>27</v>
      </c>
      <c r="K68" s="5">
        <f t="shared" ref="K68:K74" si="8">J68/30</f>
        <v>0.9</v>
      </c>
      <c r="L68" s="68">
        <v>49</v>
      </c>
      <c r="M68" s="61">
        <v>39.649000000000001</v>
      </c>
      <c r="N68" s="42">
        <v>577.89570000000003</v>
      </c>
      <c r="O68" s="26" t="s">
        <v>8</v>
      </c>
      <c r="P68" s="90">
        <v>45034</v>
      </c>
      <c r="Q68" s="90">
        <v>45000</v>
      </c>
      <c r="R68" s="68">
        <f t="shared" si="7"/>
        <v>34</v>
      </c>
    </row>
    <row r="69" spans="1:18" x14ac:dyDescent="0.2">
      <c r="A69" s="31" t="s">
        <v>86</v>
      </c>
      <c r="B69" s="96">
        <v>45036</v>
      </c>
      <c r="C69" s="54" t="s">
        <v>19</v>
      </c>
      <c r="D69" s="90">
        <v>35857</v>
      </c>
      <c r="E69" s="68">
        <v>6</v>
      </c>
      <c r="F69" s="5">
        <f t="shared" si="6"/>
        <v>0.8</v>
      </c>
      <c r="G69" s="68">
        <v>5</v>
      </c>
      <c r="H69" s="68">
        <v>5</v>
      </c>
      <c r="I69" s="68">
        <v>1</v>
      </c>
      <c r="J69" s="68">
        <v>28</v>
      </c>
      <c r="K69" s="5">
        <f t="shared" si="8"/>
        <v>0.93333333333333335</v>
      </c>
      <c r="L69" s="68">
        <v>49</v>
      </c>
      <c r="M69" s="61">
        <v>425.58</v>
      </c>
      <c r="N69" s="42">
        <v>1897.8036</v>
      </c>
      <c r="O69" s="26" t="s">
        <v>8</v>
      </c>
      <c r="P69" s="90">
        <v>45034</v>
      </c>
      <c r="Q69" s="90">
        <v>44946</v>
      </c>
      <c r="R69" s="68">
        <f t="shared" si="7"/>
        <v>88</v>
      </c>
    </row>
    <row r="70" spans="1:18" x14ac:dyDescent="0.2">
      <c r="A70" s="31" t="s">
        <v>87</v>
      </c>
      <c r="B70" s="96">
        <v>45037</v>
      </c>
      <c r="C70" s="54" t="s">
        <v>19</v>
      </c>
      <c r="D70" s="90">
        <v>32834</v>
      </c>
      <c r="E70" s="68">
        <v>3</v>
      </c>
      <c r="F70" s="5">
        <f t="shared" si="6"/>
        <v>0.9</v>
      </c>
      <c r="G70" s="68">
        <v>4</v>
      </c>
      <c r="H70" s="68">
        <v>5</v>
      </c>
      <c r="I70" s="68">
        <v>1</v>
      </c>
      <c r="J70" s="68">
        <v>27</v>
      </c>
      <c r="K70" s="5">
        <f t="shared" si="8"/>
        <v>0.9</v>
      </c>
      <c r="L70" s="68">
        <v>162</v>
      </c>
      <c r="M70" s="61">
        <v>23.183</v>
      </c>
      <c r="N70" s="42">
        <v>565.13070000000005</v>
      </c>
      <c r="O70" s="26" t="s">
        <v>8</v>
      </c>
      <c r="P70" s="90">
        <v>45034</v>
      </c>
      <c r="Q70" s="90">
        <v>44995</v>
      </c>
      <c r="R70" s="68">
        <f t="shared" si="7"/>
        <v>39</v>
      </c>
    </row>
    <row r="71" spans="1:18" x14ac:dyDescent="0.2">
      <c r="A71" s="31" t="s">
        <v>88</v>
      </c>
      <c r="B71" s="96">
        <v>45037</v>
      </c>
      <c r="C71" s="54" t="s">
        <v>17</v>
      </c>
      <c r="D71" s="90">
        <v>34200</v>
      </c>
      <c r="E71" s="68">
        <v>18</v>
      </c>
      <c r="F71" s="5">
        <f t="shared" si="6"/>
        <v>0.4</v>
      </c>
      <c r="G71" s="68">
        <v>4</v>
      </c>
      <c r="H71" s="68">
        <v>3</v>
      </c>
      <c r="I71" s="68">
        <v>1</v>
      </c>
      <c r="J71" s="68">
        <v>17</v>
      </c>
      <c r="K71" s="5">
        <f t="shared" si="8"/>
        <v>0.56666666666666665</v>
      </c>
      <c r="L71" s="68">
        <v>19</v>
      </c>
      <c r="M71" s="61">
        <v>226.11500000000001</v>
      </c>
      <c r="N71" s="42">
        <v>266.38830000000002</v>
      </c>
      <c r="O71" s="26" t="s">
        <v>8</v>
      </c>
      <c r="P71" s="90">
        <v>45019</v>
      </c>
      <c r="Q71" s="90">
        <v>44979</v>
      </c>
      <c r="R71" s="68">
        <f t="shared" si="7"/>
        <v>40</v>
      </c>
    </row>
    <row r="72" spans="1:18" x14ac:dyDescent="0.2">
      <c r="A72" s="31" t="s">
        <v>89</v>
      </c>
      <c r="B72" s="96">
        <v>45049</v>
      </c>
      <c r="C72" s="54" t="s">
        <v>17</v>
      </c>
      <c r="D72" s="90">
        <v>29609</v>
      </c>
      <c r="E72" s="68">
        <v>6</v>
      </c>
      <c r="F72" s="5">
        <f t="shared" si="6"/>
        <v>0.8</v>
      </c>
      <c r="G72" s="68">
        <v>3</v>
      </c>
      <c r="H72" s="68">
        <v>2</v>
      </c>
      <c r="I72" s="68">
        <v>1</v>
      </c>
      <c r="J72" s="68">
        <v>19</v>
      </c>
      <c r="K72" s="5">
        <f t="shared" si="8"/>
        <v>0.6333333333333333</v>
      </c>
      <c r="L72" s="68">
        <v>177</v>
      </c>
      <c r="M72" s="61">
        <v>13.887</v>
      </c>
      <c r="N72" s="42">
        <v>406.17540000000002</v>
      </c>
      <c r="O72" s="26" t="s">
        <v>8</v>
      </c>
      <c r="P72" s="90">
        <v>44991</v>
      </c>
      <c r="Q72" s="90">
        <v>44951</v>
      </c>
      <c r="R72" s="68">
        <f t="shared" si="7"/>
        <v>40</v>
      </c>
    </row>
    <row r="73" spans="1:18" x14ac:dyDescent="0.2">
      <c r="A73" s="31" t="s">
        <v>90</v>
      </c>
      <c r="B73" s="96">
        <v>45049</v>
      </c>
      <c r="C73" s="54" t="s">
        <v>17</v>
      </c>
      <c r="D73" s="90">
        <v>34957</v>
      </c>
      <c r="E73" s="68">
        <v>0</v>
      </c>
      <c r="F73" s="5">
        <f t="shared" si="6"/>
        <v>1</v>
      </c>
      <c r="G73" s="68">
        <v>6</v>
      </c>
      <c r="H73" s="68">
        <v>5</v>
      </c>
      <c r="I73" s="68">
        <v>1</v>
      </c>
      <c r="J73" s="68">
        <v>21</v>
      </c>
      <c r="K73" s="5">
        <f t="shared" si="8"/>
        <v>0.7</v>
      </c>
      <c r="L73" s="68">
        <v>49</v>
      </c>
      <c r="M73" s="61">
        <v>168.4</v>
      </c>
      <c r="N73" s="42">
        <v>945.09300000000007</v>
      </c>
      <c r="O73" s="26" t="s">
        <v>8</v>
      </c>
      <c r="P73" s="90">
        <v>45028</v>
      </c>
      <c r="Q73" s="90">
        <v>44986</v>
      </c>
      <c r="R73" s="68">
        <f t="shared" si="7"/>
        <v>42</v>
      </c>
    </row>
    <row r="74" spans="1:18" x14ac:dyDescent="0.2">
      <c r="A74" s="31" t="s">
        <v>91</v>
      </c>
      <c r="B74" s="96">
        <v>45049</v>
      </c>
      <c r="C74" s="54" t="s">
        <v>19</v>
      </c>
      <c r="D74" s="90">
        <v>37836</v>
      </c>
      <c r="E74" s="68">
        <v>3</v>
      </c>
      <c r="F74" s="5">
        <f t="shared" si="6"/>
        <v>0.9</v>
      </c>
      <c r="G74" s="68">
        <v>4</v>
      </c>
      <c r="H74" s="68">
        <v>5</v>
      </c>
      <c r="I74" s="68">
        <v>1</v>
      </c>
      <c r="J74" s="68">
        <v>30</v>
      </c>
      <c r="K74" s="5">
        <f t="shared" si="8"/>
        <v>1</v>
      </c>
      <c r="L74" s="68">
        <v>19</v>
      </c>
      <c r="M74" s="61">
        <v>164.91900000000001</v>
      </c>
      <c r="N74" s="42">
        <v>1082.8446000000001</v>
      </c>
      <c r="O74" s="26" t="s">
        <v>20</v>
      </c>
      <c r="P74" s="90">
        <v>45028</v>
      </c>
      <c r="Q74" s="90">
        <v>44993</v>
      </c>
      <c r="R74" s="68">
        <f t="shared" si="7"/>
        <v>35</v>
      </c>
    </row>
    <row r="75" spans="1:18" x14ac:dyDescent="0.2">
      <c r="A75" s="31" t="s">
        <v>93</v>
      </c>
      <c r="B75" s="96">
        <v>45056</v>
      </c>
      <c r="C75" s="54" t="s">
        <v>19</v>
      </c>
      <c r="D75" s="90">
        <v>35589</v>
      </c>
      <c r="E75" s="68">
        <v>3</v>
      </c>
      <c r="F75" s="5">
        <f t="shared" si="6"/>
        <v>0.9</v>
      </c>
      <c r="G75" s="68">
        <v>4</v>
      </c>
      <c r="H75" s="68">
        <v>5</v>
      </c>
      <c r="I75" s="68">
        <v>1</v>
      </c>
      <c r="J75" s="68">
        <v>15</v>
      </c>
      <c r="K75" s="5">
        <f>J75/19</f>
        <v>0.78947368421052633</v>
      </c>
      <c r="L75" s="68">
        <v>19</v>
      </c>
      <c r="M75" s="61">
        <v>66.790999999999997</v>
      </c>
      <c r="N75" s="42">
        <v>410.70179999999999</v>
      </c>
      <c r="O75" s="26" t="s">
        <v>8</v>
      </c>
      <c r="P75" s="90">
        <v>45048</v>
      </c>
      <c r="Q75" s="90">
        <v>45028</v>
      </c>
      <c r="R75" s="68">
        <f t="shared" si="7"/>
        <v>20</v>
      </c>
    </row>
    <row r="76" spans="1:18" x14ac:dyDescent="0.2">
      <c r="A76" s="31" t="s">
        <v>92</v>
      </c>
      <c r="B76" s="96">
        <v>45056</v>
      </c>
      <c r="C76" s="54" t="s">
        <v>19</v>
      </c>
      <c r="D76" s="90">
        <v>35229</v>
      </c>
      <c r="E76" s="68">
        <v>4</v>
      </c>
      <c r="F76" s="5">
        <f t="shared" si="6"/>
        <v>0.8666666666666667</v>
      </c>
      <c r="G76" s="68">
        <v>5</v>
      </c>
      <c r="H76" s="68">
        <v>5</v>
      </c>
      <c r="I76" s="68">
        <v>1</v>
      </c>
      <c r="J76" s="68">
        <v>23</v>
      </c>
      <c r="K76" s="5">
        <f>J76/30</f>
        <v>0.76666666666666672</v>
      </c>
      <c r="L76" s="68">
        <v>19</v>
      </c>
      <c r="M76" s="61">
        <v>58.616</v>
      </c>
      <c r="N76" s="42">
        <v>1254.3648000000001</v>
      </c>
      <c r="O76" s="26" t="s">
        <v>8</v>
      </c>
      <c r="P76" s="90">
        <v>45055</v>
      </c>
      <c r="Q76" s="90">
        <v>44972</v>
      </c>
      <c r="R76" s="68">
        <f t="shared" si="7"/>
        <v>83</v>
      </c>
    </row>
    <row r="77" spans="1:18" x14ac:dyDescent="0.2">
      <c r="A77" s="31" t="s">
        <v>94</v>
      </c>
      <c r="B77" s="96">
        <v>45057</v>
      </c>
      <c r="C77" s="54" t="s">
        <v>19</v>
      </c>
      <c r="D77" s="90">
        <v>36407</v>
      </c>
      <c r="E77" s="68">
        <v>0</v>
      </c>
      <c r="F77" s="5">
        <f t="shared" si="6"/>
        <v>1</v>
      </c>
      <c r="G77" s="68">
        <v>4</v>
      </c>
      <c r="H77" s="68">
        <v>2</v>
      </c>
      <c r="I77" s="68">
        <v>1</v>
      </c>
      <c r="J77" s="68">
        <v>0</v>
      </c>
      <c r="K77" s="5">
        <f>J77/30</f>
        <v>0</v>
      </c>
      <c r="L77" s="68">
        <v>19</v>
      </c>
      <c r="M77" s="61">
        <v>313.71600000000001</v>
      </c>
      <c r="N77" s="42">
        <v>1194.2727</v>
      </c>
      <c r="O77" s="26" t="s">
        <v>8</v>
      </c>
      <c r="P77" s="90">
        <v>45041</v>
      </c>
      <c r="Q77" s="90">
        <v>44917</v>
      </c>
      <c r="R77" s="68">
        <f t="shared" si="7"/>
        <v>124</v>
      </c>
    </row>
    <row r="78" spans="1:18" x14ac:dyDescent="0.2">
      <c r="A78" s="31" t="s">
        <v>95</v>
      </c>
      <c r="B78" s="96">
        <v>45057</v>
      </c>
      <c r="C78" s="54" t="s">
        <v>17</v>
      </c>
      <c r="D78" s="90">
        <v>35677</v>
      </c>
      <c r="E78" s="68">
        <v>28</v>
      </c>
      <c r="F78" s="5">
        <f t="shared" si="6"/>
        <v>6.6666666666666666E-2</v>
      </c>
      <c r="G78" s="68">
        <v>2</v>
      </c>
      <c r="H78" s="68">
        <v>3</v>
      </c>
      <c r="I78" s="68">
        <v>1</v>
      </c>
      <c r="J78" s="68">
        <v>0</v>
      </c>
      <c r="K78" s="5">
        <f>J78/30</f>
        <v>0</v>
      </c>
      <c r="L78" s="68">
        <v>19</v>
      </c>
      <c r="M78" s="61">
        <v>129.65799999999999</v>
      </c>
      <c r="N78" s="42">
        <v>944.99639999999999</v>
      </c>
      <c r="O78" s="26" t="s">
        <v>8</v>
      </c>
      <c r="P78" s="90">
        <v>44985</v>
      </c>
      <c r="Q78" s="90">
        <v>44917</v>
      </c>
      <c r="R78" s="68">
        <f t="shared" si="7"/>
        <v>68</v>
      </c>
    </row>
    <row r="79" spans="1:18" x14ac:dyDescent="0.2">
      <c r="A79" s="31" t="s">
        <v>96</v>
      </c>
      <c r="B79" s="96">
        <v>45058</v>
      </c>
      <c r="C79" s="54" t="s">
        <v>19</v>
      </c>
      <c r="D79" s="90">
        <v>34638</v>
      </c>
      <c r="E79" s="68">
        <v>11</v>
      </c>
      <c r="F79" s="5">
        <f t="shared" si="6"/>
        <v>0.6333333333333333</v>
      </c>
      <c r="G79" s="68">
        <v>4</v>
      </c>
      <c r="H79" s="68">
        <v>5</v>
      </c>
      <c r="I79" s="68">
        <v>1</v>
      </c>
      <c r="J79" s="68">
        <v>23</v>
      </c>
      <c r="K79" s="5">
        <f>J79/30</f>
        <v>0.76666666666666672</v>
      </c>
      <c r="L79" s="68">
        <v>19</v>
      </c>
      <c r="M79" s="61">
        <v>130.51499999999999</v>
      </c>
      <c r="N79" s="42">
        <v>231.67440000000002</v>
      </c>
      <c r="O79" s="26" t="s">
        <v>8</v>
      </c>
      <c r="P79" s="90">
        <v>45055</v>
      </c>
      <c r="Q79" s="90">
        <v>44991</v>
      </c>
      <c r="R79" s="68">
        <f t="shared" si="7"/>
        <v>64</v>
      </c>
    </row>
    <row r="80" spans="1:18" x14ac:dyDescent="0.2">
      <c r="A80" s="31" t="s">
        <v>97</v>
      </c>
      <c r="B80" s="96">
        <v>45061</v>
      </c>
      <c r="C80" s="54" t="s">
        <v>19</v>
      </c>
      <c r="D80" s="90">
        <v>33525</v>
      </c>
      <c r="E80" s="68"/>
      <c r="F80" s="5">
        <v>0</v>
      </c>
      <c r="G80" s="68">
        <v>4</v>
      </c>
      <c r="H80" s="68">
        <v>5</v>
      </c>
      <c r="I80" s="68">
        <v>1</v>
      </c>
      <c r="J80" s="68">
        <v>0</v>
      </c>
      <c r="K80" s="5">
        <f>J80/30</f>
        <v>0</v>
      </c>
      <c r="L80" s="68">
        <v>19</v>
      </c>
      <c r="M80" s="61">
        <v>177.34</v>
      </c>
      <c r="N80" s="42">
        <v>713.87400000000002</v>
      </c>
      <c r="O80" s="26" t="s">
        <v>8</v>
      </c>
      <c r="P80" s="90">
        <v>45055</v>
      </c>
      <c r="Q80" s="90">
        <v>44715</v>
      </c>
      <c r="R80" s="68">
        <f t="shared" si="7"/>
        <v>340</v>
      </c>
    </row>
    <row r="81" spans="1:18" x14ac:dyDescent="0.2">
      <c r="A81" s="31" t="s">
        <v>98</v>
      </c>
      <c r="B81" s="96">
        <v>45063</v>
      </c>
      <c r="C81" s="54" t="s">
        <v>19</v>
      </c>
      <c r="D81" s="90">
        <v>29516</v>
      </c>
      <c r="E81" s="68">
        <v>0</v>
      </c>
      <c r="F81" s="5">
        <f>(30-E81)/30</f>
        <v>1</v>
      </c>
      <c r="G81" s="68">
        <v>5</v>
      </c>
      <c r="H81" s="68">
        <v>5</v>
      </c>
      <c r="I81" s="68">
        <v>1</v>
      </c>
      <c r="J81" s="68">
        <v>15</v>
      </c>
      <c r="K81" s="5">
        <f>J81/21</f>
        <v>0.7142857142857143</v>
      </c>
      <c r="L81" s="68">
        <v>19</v>
      </c>
      <c r="M81" s="61">
        <v>19</v>
      </c>
      <c r="N81" s="42">
        <v>366.2244</v>
      </c>
      <c r="O81" s="26" t="s">
        <v>8</v>
      </c>
      <c r="P81" s="90">
        <v>45055</v>
      </c>
      <c r="Q81" s="90">
        <v>45034</v>
      </c>
      <c r="R81" s="68">
        <f t="shared" si="7"/>
        <v>21</v>
      </c>
    </row>
    <row r="82" spans="1:18" x14ac:dyDescent="0.2">
      <c r="A82" s="31" t="s">
        <v>99</v>
      </c>
      <c r="B82" s="96">
        <v>45064</v>
      </c>
      <c r="C82" s="54" t="s">
        <v>19</v>
      </c>
      <c r="D82" s="90">
        <v>33022</v>
      </c>
      <c r="E82" s="68">
        <v>1</v>
      </c>
      <c r="F82" s="5">
        <f>(30-E82)/30</f>
        <v>0.96666666666666667</v>
      </c>
      <c r="G82" s="68">
        <v>4</v>
      </c>
      <c r="H82" s="68">
        <v>5</v>
      </c>
      <c r="I82" s="68">
        <v>1</v>
      </c>
      <c r="J82" s="68">
        <v>9</v>
      </c>
      <c r="K82" s="5">
        <f>J82/10</f>
        <v>0.9</v>
      </c>
      <c r="L82" s="68">
        <v>401</v>
      </c>
      <c r="M82" s="61">
        <v>30.042000000000002</v>
      </c>
      <c r="N82" s="42">
        <v>403.31190000000004</v>
      </c>
      <c r="O82" s="26" t="s">
        <v>8</v>
      </c>
      <c r="P82" s="90">
        <v>45062</v>
      </c>
      <c r="Q82" s="90">
        <v>45051</v>
      </c>
      <c r="R82" s="68">
        <f t="shared" si="7"/>
        <v>11</v>
      </c>
    </row>
    <row r="83" spans="1:18" x14ac:dyDescent="0.2">
      <c r="A83" s="31" t="s">
        <v>100</v>
      </c>
      <c r="B83" s="96">
        <v>45064</v>
      </c>
      <c r="C83" s="54" t="s">
        <v>19</v>
      </c>
      <c r="D83" s="90">
        <v>33791</v>
      </c>
      <c r="E83" s="68">
        <v>5</v>
      </c>
      <c r="F83" s="5">
        <f>(30-E83)/30</f>
        <v>0.83333333333333337</v>
      </c>
      <c r="G83" s="68">
        <v>4</v>
      </c>
      <c r="H83" s="68">
        <v>5</v>
      </c>
      <c r="I83" s="68">
        <v>0</v>
      </c>
      <c r="J83" s="68">
        <v>0</v>
      </c>
      <c r="K83" s="5">
        <f>J83/7</f>
        <v>0</v>
      </c>
      <c r="L83" s="68">
        <v>2450</v>
      </c>
      <c r="M83" s="61">
        <v>64.775999999999996</v>
      </c>
      <c r="N83" s="83"/>
      <c r="O83" s="26" t="s">
        <v>8</v>
      </c>
      <c r="P83" s="90">
        <v>45062</v>
      </c>
      <c r="Q83" s="90">
        <v>45055</v>
      </c>
      <c r="R83" s="68">
        <f t="shared" si="7"/>
        <v>7</v>
      </c>
    </row>
    <row r="84" spans="1:18" x14ac:dyDescent="0.2">
      <c r="A84" s="31" t="s">
        <v>101</v>
      </c>
      <c r="B84" s="96">
        <v>45068</v>
      </c>
      <c r="C84" s="54" t="s">
        <v>19</v>
      </c>
      <c r="D84" s="90">
        <v>37390</v>
      </c>
      <c r="E84" s="68">
        <v>31</v>
      </c>
      <c r="F84" s="5">
        <v>0</v>
      </c>
      <c r="G84" s="68">
        <v>2</v>
      </c>
      <c r="H84" s="68">
        <v>3</v>
      </c>
      <c r="I84" s="68">
        <v>1</v>
      </c>
      <c r="J84" s="68">
        <v>1</v>
      </c>
      <c r="K84" s="5">
        <f t="shared" ref="K84:K90" si="9">J84/30</f>
        <v>3.3333333333333333E-2</v>
      </c>
      <c r="L84" s="68">
        <v>10796</v>
      </c>
      <c r="M84" s="61">
        <v>19</v>
      </c>
      <c r="N84" s="42">
        <v>109.26150000000001</v>
      </c>
      <c r="O84" s="26" t="s">
        <v>8</v>
      </c>
      <c r="P84" s="90">
        <v>45040</v>
      </c>
      <c r="Q84" s="90">
        <v>44949</v>
      </c>
      <c r="R84" s="68">
        <f t="shared" si="7"/>
        <v>91</v>
      </c>
    </row>
    <row r="85" spans="1:18" x14ac:dyDescent="0.2">
      <c r="A85" s="31" t="s">
        <v>102</v>
      </c>
      <c r="B85" s="96">
        <v>45068</v>
      </c>
      <c r="C85" s="54" t="s">
        <v>17</v>
      </c>
      <c r="D85" s="90">
        <v>34756</v>
      </c>
      <c r="E85" s="68">
        <v>7</v>
      </c>
      <c r="F85" s="5">
        <f t="shared" ref="F85:F103" si="10">(30-E85)/30</f>
        <v>0.76666666666666672</v>
      </c>
      <c r="G85" s="68">
        <v>3</v>
      </c>
      <c r="H85" s="68">
        <v>5</v>
      </c>
      <c r="I85" s="68">
        <v>1</v>
      </c>
      <c r="J85" s="68">
        <v>21</v>
      </c>
      <c r="K85" s="5">
        <f t="shared" si="9"/>
        <v>0.7</v>
      </c>
      <c r="L85" s="68">
        <v>29</v>
      </c>
      <c r="M85" s="61">
        <v>37.091999999999999</v>
      </c>
      <c r="N85" s="42">
        <v>725.05890000000011</v>
      </c>
      <c r="O85" s="26" t="s">
        <v>8</v>
      </c>
      <c r="P85" s="90">
        <v>45028</v>
      </c>
      <c r="Q85" s="90">
        <v>44987</v>
      </c>
      <c r="R85" s="68">
        <f t="shared" si="7"/>
        <v>41</v>
      </c>
    </row>
    <row r="86" spans="1:18" x14ac:dyDescent="0.2">
      <c r="A86" s="31" t="s">
        <v>103</v>
      </c>
      <c r="B86" s="96">
        <v>45069</v>
      </c>
      <c r="C86" s="54" t="s">
        <v>17</v>
      </c>
      <c r="D86" s="90">
        <v>29438</v>
      </c>
      <c r="E86" s="68">
        <v>30</v>
      </c>
      <c r="F86" s="5">
        <f t="shared" si="10"/>
        <v>0</v>
      </c>
      <c r="G86" s="68">
        <v>1</v>
      </c>
      <c r="H86" s="68">
        <v>1</v>
      </c>
      <c r="I86" s="68">
        <v>0</v>
      </c>
      <c r="J86" s="73">
        <v>0</v>
      </c>
      <c r="K86" s="5">
        <f t="shared" si="9"/>
        <v>0</v>
      </c>
      <c r="L86" s="68">
        <v>102079</v>
      </c>
      <c r="M86" s="61">
        <v>19</v>
      </c>
      <c r="N86" s="42">
        <v>41.344799999999999</v>
      </c>
      <c r="O86" s="26" t="s">
        <v>20</v>
      </c>
      <c r="P86" s="90">
        <v>45041</v>
      </c>
      <c r="Q86" s="90">
        <v>44691</v>
      </c>
      <c r="R86" s="68">
        <f t="shared" si="7"/>
        <v>350</v>
      </c>
    </row>
    <row r="87" spans="1:18" x14ac:dyDescent="0.2">
      <c r="A87" s="31" t="s">
        <v>104</v>
      </c>
      <c r="B87" s="96">
        <v>45069</v>
      </c>
      <c r="C87" s="54" t="s">
        <v>19</v>
      </c>
      <c r="D87" s="90">
        <v>32391</v>
      </c>
      <c r="E87" s="68">
        <v>6</v>
      </c>
      <c r="F87" s="5">
        <f t="shared" si="10"/>
        <v>0.8</v>
      </c>
      <c r="G87" s="68">
        <v>4</v>
      </c>
      <c r="H87" s="68">
        <v>5</v>
      </c>
      <c r="I87" s="68">
        <v>1</v>
      </c>
      <c r="J87" s="68">
        <v>19</v>
      </c>
      <c r="K87" s="5">
        <f t="shared" si="9"/>
        <v>0.6333333333333333</v>
      </c>
      <c r="L87" s="68">
        <v>19</v>
      </c>
      <c r="M87" s="61">
        <v>57.445999999999998</v>
      </c>
      <c r="N87" s="42">
        <v>637.79460000000006</v>
      </c>
      <c r="O87" s="26" t="s">
        <v>8</v>
      </c>
      <c r="P87" s="90">
        <v>45068</v>
      </c>
      <c r="Q87" s="90">
        <v>45033</v>
      </c>
      <c r="R87" s="68">
        <f t="shared" si="7"/>
        <v>35</v>
      </c>
    </row>
    <row r="88" spans="1:18" x14ac:dyDescent="0.2">
      <c r="A88" s="31" t="s">
        <v>105</v>
      </c>
      <c r="B88" s="96">
        <v>45070</v>
      </c>
      <c r="C88" s="54" t="s">
        <v>19</v>
      </c>
      <c r="D88" s="90">
        <v>34440</v>
      </c>
      <c r="E88" s="68">
        <v>6</v>
      </c>
      <c r="F88" s="5">
        <f t="shared" si="10"/>
        <v>0.8</v>
      </c>
      <c r="G88" s="68">
        <v>1</v>
      </c>
      <c r="H88" s="68">
        <v>3</v>
      </c>
      <c r="I88" s="68">
        <v>1</v>
      </c>
      <c r="J88" s="68">
        <v>21</v>
      </c>
      <c r="K88" s="5">
        <f t="shared" si="9"/>
        <v>0.7</v>
      </c>
      <c r="L88" s="68">
        <v>19</v>
      </c>
      <c r="M88" s="61">
        <v>89.084999999999994</v>
      </c>
      <c r="N88" s="42">
        <v>1201.0623000000001</v>
      </c>
      <c r="O88" s="26" t="s">
        <v>8</v>
      </c>
      <c r="P88" s="90">
        <v>44991</v>
      </c>
      <c r="Q88" s="90">
        <v>44958</v>
      </c>
      <c r="R88" s="68">
        <f t="shared" si="7"/>
        <v>33</v>
      </c>
    </row>
    <row r="89" spans="1:18" x14ac:dyDescent="0.2">
      <c r="A89" s="31" t="s">
        <v>106</v>
      </c>
      <c r="B89" s="96">
        <v>45079</v>
      </c>
      <c r="C89" s="54" t="s">
        <v>17</v>
      </c>
      <c r="D89" s="90">
        <v>38029</v>
      </c>
      <c r="E89" s="68">
        <v>30</v>
      </c>
      <c r="F89" s="5">
        <f t="shared" si="10"/>
        <v>0</v>
      </c>
      <c r="G89" s="68">
        <v>2</v>
      </c>
      <c r="H89" s="68">
        <v>3</v>
      </c>
      <c r="I89" s="68">
        <v>0</v>
      </c>
      <c r="J89" s="68">
        <v>23</v>
      </c>
      <c r="K89" s="5">
        <f t="shared" si="9"/>
        <v>0.76666666666666672</v>
      </c>
      <c r="L89" s="68">
        <v>16976</v>
      </c>
      <c r="M89" s="61">
        <v>10.193</v>
      </c>
      <c r="N89" s="42">
        <v>35.631599999999999</v>
      </c>
      <c r="O89" s="26" t="s">
        <v>8</v>
      </c>
      <c r="P89" s="90">
        <v>45019</v>
      </c>
      <c r="Q89" s="90">
        <v>44946</v>
      </c>
      <c r="R89" s="68">
        <f t="shared" si="7"/>
        <v>73</v>
      </c>
    </row>
    <row r="90" spans="1:18" x14ac:dyDescent="0.2">
      <c r="A90" s="31" t="s">
        <v>107</v>
      </c>
      <c r="B90" s="96">
        <v>45079</v>
      </c>
      <c r="C90" s="54" t="s">
        <v>19</v>
      </c>
      <c r="D90" s="90">
        <v>34294</v>
      </c>
      <c r="E90" s="68">
        <v>5</v>
      </c>
      <c r="F90" s="5">
        <f t="shared" si="10"/>
        <v>0.83333333333333337</v>
      </c>
      <c r="G90" s="68">
        <v>4</v>
      </c>
      <c r="H90" s="68">
        <v>4</v>
      </c>
      <c r="I90" s="68">
        <v>1</v>
      </c>
      <c r="J90" s="68">
        <v>26</v>
      </c>
      <c r="K90" s="5">
        <f t="shared" si="9"/>
        <v>0.8666666666666667</v>
      </c>
      <c r="L90" s="68">
        <v>19</v>
      </c>
      <c r="M90" s="61">
        <v>112.152</v>
      </c>
      <c r="N90" s="42">
        <v>638.57429999999999</v>
      </c>
      <c r="O90" s="26" t="s">
        <v>8</v>
      </c>
      <c r="P90" s="90">
        <v>45075</v>
      </c>
      <c r="Q90" s="90">
        <v>44998</v>
      </c>
      <c r="R90" s="68">
        <f t="shared" si="7"/>
        <v>77</v>
      </c>
    </row>
    <row r="91" spans="1:18" x14ac:dyDescent="0.2">
      <c r="A91" s="31" t="s">
        <v>108</v>
      </c>
      <c r="B91" s="96">
        <v>45082</v>
      </c>
      <c r="C91" s="54" t="s">
        <v>19</v>
      </c>
      <c r="D91" s="90">
        <v>31695</v>
      </c>
      <c r="E91" s="68">
        <v>5</v>
      </c>
      <c r="F91" s="5">
        <f t="shared" si="10"/>
        <v>0.83333333333333337</v>
      </c>
      <c r="G91" s="68">
        <v>2</v>
      </c>
      <c r="H91" s="68">
        <v>3</v>
      </c>
      <c r="I91" s="68">
        <v>1</v>
      </c>
      <c r="J91" s="68">
        <v>17</v>
      </c>
      <c r="K91" s="5">
        <f>J91/19</f>
        <v>0.89473684210526316</v>
      </c>
      <c r="L91" s="68">
        <v>19</v>
      </c>
      <c r="M91" s="61">
        <v>140.94</v>
      </c>
      <c r="N91" s="42">
        <v>1394.1036000000001</v>
      </c>
      <c r="O91" s="26" t="s">
        <v>8</v>
      </c>
      <c r="P91" s="90">
        <v>45075</v>
      </c>
      <c r="Q91" s="90">
        <v>45056</v>
      </c>
      <c r="R91" s="68">
        <f t="shared" si="7"/>
        <v>19</v>
      </c>
    </row>
    <row r="92" spans="1:18" x14ac:dyDescent="0.2">
      <c r="A92" s="31" t="s">
        <v>109</v>
      </c>
      <c r="B92" s="96">
        <v>45083</v>
      </c>
      <c r="C92" s="54" t="s">
        <v>19</v>
      </c>
      <c r="D92" s="90">
        <v>30887</v>
      </c>
      <c r="E92" s="68">
        <v>3</v>
      </c>
      <c r="F92" s="5">
        <f t="shared" si="10"/>
        <v>0.9</v>
      </c>
      <c r="G92" s="68">
        <v>4</v>
      </c>
      <c r="H92" s="68">
        <v>5</v>
      </c>
      <c r="I92" s="68">
        <v>1</v>
      </c>
      <c r="J92" s="68">
        <v>25</v>
      </c>
      <c r="K92" s="5">
        <f>J92/30</f>
        <v>0.83333333333333337</v>
      </c>
      <c r="L92" s="68">
        <v>19</v>
      </c>
      <c r="M92" s="61">
        <v>49.600999999999999</v>
      </c>
      <c r="N92" s="42">
        <v>747.63570000000004</v>
      </c>
      <c r="O92" s="26" t="s">
        <v>8</v>
      </c>
      <c r="P92" s="90">
        <v>45062</v>
      </c>
      <c r="Q92" s="90">
        <v>44936</v>
      </c>
      <c r="R92" s="68">
        <f t="shared" si="7"/>
        <v>126</v>
      </c>
    </row>
    <row r="93" spans="1:18" x14ac:dyDescent="0.2">
      <c r="A93" s="31" t="s">
        <v>110</v>
      </c>
      <c r="B93" s="96">
        <v>45084</v>
      </c>
      <c r="C93" s="54" t="s">
        <v>19</v>
      </c>
      <c r="D93" s="90">
        <v>33471</v>
      </c>
      <c r="E93" s="68"/>
      <c r="F93" s="5">
        <f t="shared" si="10"/>
        <v>1</v>
      </c>
      <c r="G93" s="68">
        <v>6</v>
      </c>
      <c r="H93" s="68">
        <v>6</v>
      </c>
      <c r="I93" s="68">
        <v>1</v>
      </c>
      <c r="J93" s="68">
        <v>4</v>
      </c>
      <c r="K93" s="5">
        <f>J93/14</f>
        <v>0.2857142857142857</v>
      </c>
      <c r="L93" s="68">
        <v>107</v>
      </c>
      <c r="M93" s="61">
        <v>472.73399999999998</v>
      </c>
      <c r="N93" s="42">
        <v>519.13530000000003</v>
      </c>
      <c r="O93" s="26" t="s">
        <v>8</v>
      </c>
      <c r="P93" s="90">
        <v>45083</v>
      </c>
      <c r="Q93" s="90">
        <v>45068</v>
      </c>
      <c r="R93" s="68">
        <f t="shared" si="7"/>
        <v>15</v>
      </c>
    </row>
    <row r="94" spans="1:18" x14ac:dyDescent="0.2">
      <c r="A94" s="31" t="s">
        <v>111</v>
      </c>
      <c r="B94" s="96">
        <v>45085</v>
      </c>
      <c r="C94" s="54" t="s">
        <v>17</v>
      </c>
      <c r="D94" s="90">
        <v>31377</v>
      </c>
      <c r="E94" s="68">
        <v>5</v>
      </c>
      <c r="F94" s="5">
        <f t="shared" si="10"/>
        <v>0.83333333333333337</v>
      </c>
      <c r="G94" s="68">
        <v>4</v>
      </c>
      <c r="H94" s="68">
        <v>5</v>
      </c>
      <c r="I94" s="68">
        <v>1</v>
      </c>
      <c r="J94" s="68">
        <v>25</v>
      </c>
      <c r="K94" s="5">
        <f>J94/30</f>
        <v>0.83333333333333337</v>
      </c>
      <c r="L94" s="68">
        <v>19</v>
      </c>
      <c r="M94" s="61">
        <v>135.102</v>
      </c>
      <c r="N94" s="42">
        <v>2085.4905000000003</v>
      </c>
      <c r="O94" s="26" t="s">
        <v>8</v>
      </c>
      <c r="P94" s="90">
        <v>45083</v>
      </c>
      <c r="Q94" s="90">
        <v>44936</v>
      </c>
      <c r="R94" s="68">
        <f t="shared" si="7"/>
        <v>147</v>
      </c>
    </row>
    <row r="95" spans="1:18" x14ac:dyDescent="0.2">
      <c r="A95" s="31" t="s">
        <v>112</v>
      </c>
      <c r="B95" s="96">
        <v>45085</v>
      </c>
      <c r="C95" s="54" t="s">
        <v>19</v>
      </c>
      <c r="D95" s="90">
        <v>38019</v>
      </c>
      <c r="E95" s="68">
        <v>15</v>
      </c>
      <c r="F95" s="5">
        <f t="shared" si="10"/>
        <v>0.5</v>
      </c>
      <c r="G95" s="68">
        <v>4</v>
      </c>
      <c r="H95" s="68">
        <v>4</v>
      </c>
      <c r="I95" s="68">
        <v>0</v>
      </c>
      <c r="J95" s="68">
        <v>24</v>
      </c>
      <c r="K95" s="5">
        <f>J95/30</f>
        <v>0.8</v>
      </c>
      <c r="L95" s="68">
        <v>240</v>
      </c>
      <c r="M95" s="61">
        <v>19</v>
      </c>
      <c r="N95" s="42">
        <v>925.08299999999997</v>
      </c>
      <c r="O95" s="26" t="s">
        <v>8</v>
      </c>
      <c r="P95" s="90">
        <v>44991</v>
      </c>
      <c r="Q95" s="90">
        <v>44953</v>
      </c>
      <c r="R95" s="68">
        <f t="shared" si="7"/>
        <v>38</v>
      </c>
    </row>
    <row r="96" spans="1:18" x14ac:dyDescent="0.2">
      <c r="A96" s="31" t="s">
        <v>113</v>
      </c>
      <c r="B96" s="96">
        <v>45100</v>
      </c>
      <c r="C96" s="54" t="s">
        <v>19</v>
      </c>
      <c r="D96" s="90">
        <v>36465</v>
      </c>
      <c r="E96" s="68">
        <v>0</v>
      </c>
      <c r="F96" s="5">
        <f t="shared" si="10"/>
        <v>1</v>
      </c>
      <c r="G96" s="68">
        <v>2</v>
      </c>
      <c r="H96" s="68">
        <v>1</v>
      </c>
      <c r="I96" s="68">
        <v>0</v>
      </c>
      <c r="J96" s="68">
        <v>10</v>
      </c>
      <c r="K96" s="5">
        <f>J96/15</f>
        <v>0.66666666666666663</v>
      </c>
      <c r="L96" s="68">
        <v>119</v>
      </c>
      <c r="M96" s="61">
        <v>19</v>
      </c>
      <c r="N96" s="42">
        <v>27</v>
      </c>
      <c r="O96" s="26" t="s">
        <v>8</v>
      </c>
      <c r="P96" s="90">
        <v>45098</v>
      </c>
      <c r="Q96" s="90">
        <v>45083</v>
      </c>
      <c r="R96" s="68">
        <f t="shared" si="7"/>
        <v>15</v>
      </c>
    </row>
    <row r="97" spans="1:18" x14ac:dyDescent="0.2">
      <c r="A97" s="31" t="s">
        <v>114</v>
      </c>
      <c r="B97" s="96">
        <v>45103</v>
      </c>
      <c r="C97" s="54" t="s">
        <v>19</v>
      </c>
      <c r="D97" s="90">
        <v>37973</v>
      </c>
      <c r="E97" s="68">
        <v>5</v>
      </c>
      <c r="F97" s="5">
        <f t="shared" si="10"/>
        <v>0.83333333333333337</v>
      </c>
      <c r="G97" s="68">
        <v>4</v>
      </c>
      <c r="H97" s="68">
        <v>4</v>
      </c>
      <c r="I97" s="68">
        <v>1</v>
      </c>
      <c r="J97" s="68">
        <v>12</v>
      </c>
      <c r="K97" s="5">
        <f>J97/14</f>
        <v>0.8571428571428571</v>
      </c>
      <c r="L97" s="68">
        <v>19</v>
      </c>
      <c r="M97" s="61">
        <v>10.31</v>
      </c>
      <c r="N97" s="42">
        <v>815.91120000000012</v>
      </c>
      <c r="O97" s="26" t="s">
        <v>8</v>
      </c>
      <c r="P97" s="90">
        <v>45098</v>
      </c>
      <c r="Q97" s="90">
        <v>45084</v>
      </c>
      <c r="R97" s="68">
        <f t="shared" si="7"/>
        <v>14</v>
      </c>
    </row>
    <row r="98" spans="1:18" x14ac:dyDescent="0.2">
      <c r="A98" s="31" t="s">
        <v>115</v>
      </c>
      <c r="B98" s="96">
        <v>45110</v>
      </c>
      <c r="C98" s="54" t="s">
        <v>19</v>
      </c>
      <c r="D98" s="90">
        <v>34407</v>
      </c>
      <c r="E98" s="68">
        <v>5</v>
      </c>
      <c r="F98" s="5">
        <f t="shared" si="10"/>
        <v>0.83333333333333337</v>
      </c>
      <c r="G98" s="68">
        <v>5</v>
      </c>
      <c r="H98" s="68">
        <v>5</v>
      </c>
      <c r="I98" s="68">
        <v>1</v>
      </c>
      <c r="J98" s="68">
        <v>26</v>
      </c>
      <c r="K98" s="5">
        <f>J98/30</f>
        <v>0.8666666666666667</v>
      </c>
      <c r="L98" s="68">
        <v>19</v>
      </c>
      <c r="M98" s="61">
        <v>311.322</v>
      </c>
      <c r="N98" s="42">
        <v>785.26139999999998</v>
      </c>
      <c r="O98" s="26" t="s">
        <v>8</v>
      </c>
      <c r="P98" s="90">
        <v>45098</v>
      </c>
      <c r="Q98" s="90">
        <v>44978</v>
      </c>
      <c r="R98" s="68">
        <f t="shared" si="7"/>
        <v>120</v>
      </c>
    </row>
    <row r="99" spans="1:18" x14ac:dyDescent="0.2">
      <c r="A99" s="31" t="s">
        <v>116</v>
      </c>
      <c r="B99" s="96">
        <v>45111</v>
      </c>
      <c r="C99" s="54" t="s">
        <v>19</v>
      </c>
      <c r="D99" s="90">
        <v>37175</v>
      </c>
      <c r="E99" s="68">
        <v>3</v>
      </c>
      <c r="F99" s="5">
        <f t="shared" si="10"/>
        <v>0.9</v>
      </c>
      <c r="G99" s="68">
        <v>4</v>
      </c>
      <c r="H99" s="68">
        <v>5</v>
      </c>
      <c r="I99" s="68">
        <v>1</v>
      </c>
      <c r="J99" s="68">
        <v>23</v>
      </c>
      <c r="K99" s="5">
        <f>J99/30</f>
        <v>0.76666666666666672</v>
      </c>
      <c r="L99" s="68">
        <v>19</v>
      </c>
      <c r="M99" s="61">
        <v>44.36</v>
      </c>
      <c r="N99" s="42">
        <v>288.4821</v>
      </c>
      <c r="O99" s="26" t="s">
        <v>8</v>
      </c>
      <c r="P99" s="90">
        <v>45104</v>
      </c>
      <c r="Q99" s="90">
        <v>44978</v>
      </c>
      <c r="R99" s="68">
        <f t="shared" si="7"/>
        <v>126</v>
      </c>
    </row>
    <row r="100" spans="1:18" x14ac:dyDescent="0.2">
      <c r="A100" s="31" t="s">
        <v>117</v>
      </c>
      <c r="B100" s="96">
        <v>45113</v>
      </c>
      <c r="C100" s="54" t="s">
        <v>19</v>
      </c>
      <c r="D100" s="90">
        <v>33587</v>
      </c>
      <c r="E100" s="68">
        <v>2</v>
      </c>
      <c r="F100" s="5">
        <f t="shared" si="10"/>
        <v>0.93333333333333335</v>
      </c>
      <c r="G100" s="68">
        <v>5</v>
      </c>
      <c r="H100" s="68">
        <v>5</v>
      </c>
      <c r="I100" s="68">
        <v>0</v>
      </c>
      <c r="J100" s="68">
        <v>0</v>
      </c>
      <c r="K100" s="5">
        <f>J100/30</f>
        <v>0</v>
      </c>
      <c r="L100" s="68">
        <v>19</v>
      </c>
      <c r="M100" s="61">
        <v>22.66</v>
      </c>
      <c r="N100" s="42">
        <v>851.93610000000001</v>
      </c>
      <c r="O100" s="26" t="s">
        <v>20</v>
      </c>
      <c r="P100" s="90">
        <v>45110</v>
      </c>
      <c r="Q100" s="90">
        <v>44817</v>
      </c>
      <c r="R100" s="68">
        <f t="shared" si="7"/>
        <v>293</v>
      </c>
    </row>
    <row r="101" spans="1:18" x14ac:dyDescent="0.2">
      <c r="A101" s="31" t="s">
        <v>118</v>
      </c>
      <c r="B101" s="96">
        <v>45113</v>
      </c>
      <c r="C101" s="54" t="s">
        <v>17</v>
      </c>
      <c r="D101" s="90">
        <v>30983</v>
      </c>
      <c r="E101" s="68">
        <v>3</v>
      </c>
      <c r="F101" s="5">
        <f t="shared" si="10"/>
        <v>0.9</v>
      </c>
      <c r="G101" s="68">
        <v>4</v>
      </c>
      <c r="H101" s="68">
        <v>4</v>
      </c>
      <c r="I101" s="68">
        <v>0</v>
      </c>
      <c r="J101" s="68">
        <v>26</v>
      </c>
      <c r="K101" s="5">
        <f>J101/30</f>
        <v>0.8666666666666667</v>
      </c>
      <c r="L101" s="68">
        <v>259418</v>
      </c>
      <c r="M101" s="61">
        <v>62.1</v>
      </c>
      <c r="N101" s="42">
        <v>605.26800000000003</v>
      </c>
      <c r="O101" s="26" t="s">
        <v>8</v>
      </c>
      <c r="P101" s="90">
        <v>45104</v>
      </c>
      <c r="Q101" s="90">
        <v>45014</v>
      </c>
      <c r="R101" s="68">
        <f t="shared" si="7"/>
        <v>90</v>
      </c>
    </row>
    <row r="102" spans="1:18" x14ac:dyDescent="0.2">
      <c r="A102" s="31" t="s">
        <v>119</v>
      </c>
      <c r="B102" s="96">
        <v>45114</v>
      </c>
      <c r="C102" s="54" t="s">
        <v>19</v>
      </c>
      <c r="D102" s="90">
        <v>39119</v>
      </c>
      <c r="E102" s="68">
        <v>5</v>
      </c>
      <c r="F102" s="5">
        <f t="shared" si="10"/>
        <v>0.83333333333333337</v>
      </c>
      <c r="G102" s="68">
        <v>4</v>
      </c>
      <c r="H102" s="68">
        <v>4</v>
      </c>
      <c r="I102" s="68">
        <v>0</v>
      </c>
      <c r="J102" s="68">
        <v>9</v>
      </c>
      <c r="K102" s="5">
        <f>J102/12</f>
        <v>0.75</v>
      </c>
      <c r="L102" s="68">
        <v>19</v>
      </c>
      <c r="M102" s="61">
        <v>15.391999999999999</v>
      </c>
      <c r="N102" s="42">
        <v>580.83510000000001</v>
      </c>
      <c r="O102" s="26" t="s">
        <v>20</v>
      </c>
      <c r="P102" s="90">
        <v>45110</v>
      </c>
      <c r="Q102" s="90">
        <v>45098</v>
      </c>
      <c r="R102" s="68">
        <f t="shared" si="7"/>
        <v>12</v>
      </c>
    </row>
    <row r="103" spans="1:18" x14ac:dyDescent="0.2">
      <c r="A103" s="31" t="s">
        <v>120</v>
      </c>
      <c r="B103" s="96">
        <v>45117</v>
      </c>
      <c r="C103" s="54" t="s">
        <v>17</v>
      </c>
      <c r="D103" s="90">
        <v>33781</v>
      </c>
      <c r="E103" s="68">
        <v>1</v>
      </c>
      <c r="F103" s="5">
        <f t="shared" si="10"/>
        <v>0.96666666666666667</v>
      </c>
      <c r="G103" s="68">
        <v>5</v>
      </c>
      <c r="H103" s="68">
        <v>5</v>
      </c>
      <c r="I103" s="68">
        <v>0</v>
      </c>
      <c r="J103" s="68">
        <v>10</v>
      </c>
      <c r="K103" s="5">
        <f>J103/30</f>
        <v>0.33333333333333331</v>
      </c>
      <c r="L103" s="68">
        <v>19</v>
      </c>
      <c r="M103" s="61">
        <v>121.604</v>
      </c>
      <c r="N103" s="42">
        <v>1022.9112</v>
      </c>
      <c r="O103" s="26" t="s">
        <v>8</v>
      </c>
      <c r="P103" s="90">
        <v>45117</v>
      </c>
      <c r="Q103" s="90">
        <v>45036</v>
      </c>
      <c r="R103" s="68">
        <f t="shared" si="7"/>
        <v>81</v>
      </c>
    </row>
    <row r="104" spans="1:18" x14ac:dyDescent="0.2">
      <c r="A104" s="31" t="s">
        <v>121</v>
      </c>
      <c r="B104" s="96">
        <v>45118</v>
      </c>
      <c r="C104" s="54" t="s">
        <v>19</v>
      </c>
      <c r="D104" s="90">
        <v>34166</v>
      </c>
      <c r="E104" s="68">
        <v>5</v>
      </c>
      <c r="F104" s="5">
        <f t="shared" ref="F104:F109" si="11">(30-E104)/30</f>
        <v>0.83333333333333337</v>
      </c>
      <c r="G104" s="68">
        <v>4</v>
      </c>
      <c r="H104" s="68">
        <v>5</v>
      </c>
      <c r="I104" s="68">
        <v>0</v>
      </c>
      <c r="J104" s="68">
        <v>22</v>
      </c>
      <c r="K104" s="5">
        <f>J104/30</f>
        <v>0.73333333333333328</v>
      </c>
      <c r="L104" s="68">
        <v>182</v>
      </c>
      <c r="M104" s="61">
        <v>247.36</v>
      </c>
      <c r="N104" s="42">
        <v>771.46140000000003</v>
      </c>
      <c r="O104" s="26" t="s">
        <v>8</v>
      </c>
      <c r="P104" s="90">
        <v>44845</v>
      </c>
      <c r="Q104" s="90">
        <v>44810</v>
      </c>
      <c r="R104" s="68">
        <f t="shared" si="7"/>
        <v>35</v>
      </c>
    </row>
    <row r="105" spans="1:18" x14ac:dyDescent="0.2">
      <c r="A105" s="31" t="s">
        <v>122</v>
      </c>
      <c r="B105" s="96">
        <v>45118</v>
      </c>
      <c r="C105" s="54" t="s">
        <v>17</v>
      </c>
      <c r="D105" s="90">
        <v>37111</v>
      </c>
      <c r="E105" s="68">
        <v>4</v>
      </c>
      <c r="F105" s="5">
        <f t="shared" si="11"/>
        <v>0.8666666666666667</v>
      </c>
      <c r="G105" s="68">
        <v>5</v>
      </c>
      <c r="H105" s="68">
        <v>5</v>
      </c>
      <c r="I105" s="68">
        <v>0</v>
      </c>
      <c r="J105" s="68">
        <v>15</v>
      </c>
      <c r="K105" s="5">
        <f>J105/30</f>
        <v>0.5</v>
      </c>
      <c r="L105" s="68">
        <v>19</v>
      </c>
      <c r="M105" s="61">
        <v>19</v>
      </c>
      <c r="N105" s="42">
        <v>1238.1774</v>
      </c>
      <c r="O105" s="26" t="s">
        <v>8</v>
      </c>
      <c r="P105" s="90">
        <v>45117</v>
      </c>
      <c r="Q105" s="90">
        <v>45084</v>
      </c>
      <c r="R105" s="68">
        <f t="shared" si="7"/>
        <v>33</v>
      </c>
    </row>
    <row r="106" spans="1:18" x14ac:dyDescent="0.2">
      <c r="A106" s="31" t="s">
        <v>123</v>
      </c>
      <c r="B106" s="96">
        <v>45118</v>
      </c>
      <c r="C106" s="54" t="s">
        <v>17</v>
      </c>
      <c r="D106" s="90">
        <v>33212</v>
      </c>
      <c r="E106" s="68">
        <v>4</v>
      </c>
      <c r="F106" s="5">
        <f t="shared" si="11"/>
        <v>0.8666666666666667</v>
      </c>
      <c r="G106" s="68">
        <v>5</v>
      </c>
      <c r="H106" s="68">
        <v>5</v>
      </c>
      <c r="I106" s="68">
        <v>0</v>
      </c>
      <c r="J106" s="68">
        <v>0</v>
      </c>
      <c r="K106" s="5">
        <f>J106/14</f>
        <v>0</v>
      </c>
      <c r="L106" s="68">
        <v>101</v>
      </c>
      <c r="M106" s="61">
        <v>43.831000000000003</v>
      </c>
      <c r="N106" s="42">
        <v>260.59230000000002</v>
      </c>
      <c r="O106" s="26" t="s">
        <v>8</v>
      </c>
      <c r="P106" s="90">
        <v>45117</v>
      </c>
      <c r="Q106" s="90">
        <v>45103</v>
      </c>
      <c r="R106" s="68">
        <f t="shared" si="7"/>
        <v>14</v>
      </c>
    </row>
    <row r="107" spans="1:18" x14ac:dyDescent="0.2">
      <c r="A107" s="31" t="s">
        <v>124</v>
      </c>
      <c r="B107" s="96">
        <v>45121</v>
      </c>
      <c r="C107" s="54" t="s">
        <v>19</v>
      </c>
      <c r="D107" s="90">
        <v>37441</v>
      </c>
      <c r="E107" s="68">
        <v>5</v>
      </c>
      <c r="F107" s="5">
        <f t="shared" si="11"/>
        <v>0.83333333333333337</v>
      </c>
      <c r="G107" s="68">
        <v>4</v>
      </c>
      <c r="H107" s="68">
        <v>5</v>
      </c>
      <c r="I107" s="68">
        <v>0</v>
      </c>
      <c r="J107" s="68">
        <v>22</v>
      </c>
      <c r="K107" s="5">
        <f>J107/30</f>
        <v>0.73333333333333328</v>
      </c>
      <c r="L107" s="68">
        <v>19</v>
      </c>
      <c r="M107" s="61">
        <v>24.576000000000001</v>
      </c>
      <c r="N107" s="42">
        <v>3828.0372000000002</v>
      </c>
      <c r="O107" s="26" t="s">
        <v>8</v>
      </c>
      <c r="P107" s="90">
        <v>45104</v>
      </c>
      <c r="Q107" s="90">
        <v>45016</v>
      </c>
      <c r="R107" s="68">
        <f t="shared" si="7"/>
        <v>88</v>
      </c>
    </row>
    <row r="108" spans="1:18" x14ac:dyDescent="0.2">
      <c r="A108" s="31" t="s">
        <v>125</v>
      </c>
      <c r="B108" s="96">
        <v>45124</v>
      </c>
      <c r="C108" s="54" t="s">
        <v>19</v>
      </c>
      <c r="D108" s="90">
        <v>37416</v>
      </c>
      <c r="E108" s="68">
        <v>4</v>
      </c>
      <c r="F108" s="5">
        <f t="shared" si="11"/>
        <v>0.8666666666666667</v>
      </c>
      <c r="G108" s="68">
        <v>5</v>
      </c>
      <c r="H108" s="68">
        <v>5</v>
      </c>
      <c r="I108" s="68">
        <v>0</v>
      </c>
      <c r="J108" s="68">
        <v>23</v>
      </c>
      <c r="K108" s="5">
        <f>J108/30</f>
        <v>0.76666666666666672</v>
      </c>
      <c r="L108" s="68">
        <v>15804</v>
      </c>
      <c r="M108" s="61">
        <v>6.5039999999999996</v>
      </c>
      <c r="N108" s="42">
        <v>465.28080000000006</v>
      </c>
      <c r="O108" s="26" t="s">
        <v>8</v>
      </c>
      <c r="P108" s="90">
        <v>45104</v>
      </c>
      <c r="Q108" s="90">
        <v>45069</v>
      </c>
      <c r="R108" s="68">
        <f t="shared" si="7"/>
        <v>35</v>
      </c>
    </row>
    <row r="109" spans="1:18" x14ac:dyDescent="0.2">
      <c r="A109" s="31" t="s">
        <v>126</v>
      </c>
      <c r="B109" s="96">
        <v>45126</v>
      </c>
      <c r="C109" s="54" t="s">
        <v>19</v>
      </c>
      <c r="D109" s="90">
        <v>34771</v>
      </c>
      <c r="E109" s="68">
        <v>3</v>
      </c>
      <c r="F109" s="5">
        <f t="shared" si="11"/>
        <v>0.9</v>
      </c>
      <c r="G109" s="68">
        <v>4</v>
      </c>
      <c r="H109" s="68">
        <v>5</v>
      </c>
      <c r="I109" s="68">
        <v>0</v>
      </c>
      <c r="J109" s="68">
        <v>23</v>
      </c>
      <c r="K109" s="5">
        <f>J109/30</f>
        <v>0.76666666666666672</v>
      </c>
      <c r="L109" s="68">
        <v>19</v>
      </c>
      <c r="M109" s="61">
        <v>75.539000000000001</v>
      </c>
      <c r="N109" s="42">
        <v>703.74480000000005</v>
      </c>
      <c r="O109" s="26" t="s">
        <v>8</v>
      </c>
      <c r="P109" s="90">
        <v>45034</v>
      </c>
      <c r="Q109" s="90">
        <v>44986</v>
      </c>
      <c r="R109" s="68">
        <f t="shared" si="7"/>
        <v>48</v>
      </c>
    </row>
    <row r="110" spans="1:18" x14ac:dyDescent="0.2">
      <c r="A110" s="31" t="s">
        <v>127</v>
      </c>
      <c r="B110" s="96">
        <v>45127</v>
      </c>
      <c r="C110" s="54" t="s">
        <v>19</v>
      </c>
      <c r="D110" s="90">
        <v>37210</v>
      </c>
      <c r="E110" s="68">
        <v>3</v>
      </c>
      <c r="F110" s="5">
        <f t="shared" ref="F110:F129" si="12">(30-E110)/30</f>
        <v>0.9</v>
      </c>
      <c r="G110" s="68">
        <v>4</v>
      </c>
      <c r="H110" s="68">
        <v>4</v>
      </c>
      <c r="I110" s="68">
        <v>0</v>
      </c>
      <c r="J110" s="68">
        <v>25</v>
      </c>
      <c r="K110" s="5">
        <f>J110/30</f>
        <v>0.83333333333333337</v>
      </c>
      <c r="L110" s="68">
        <v>54</v>
      </c>
      <c r="M110" s="61">
        <v>78.811000000000007</v>
      </c>
      <c r="N110" s="42">
        <v>2124.4548</v>
      </c>
      <c r="O110" s="26" t="s">
        <v>8</v>
      </c>
      <c r="P110" s="90">
        <v>45126</v>
      </c>
      <c r="Q110" s="90">
        <v>45096</v>
      </c>
      <c r="R110" s="68">
        <f t="shared" ref="R110:R141" si="13">P110-Q110</f>
        <v>30</v>
      </c>
    </row>
    <row r="111" spans="1:18" x14ac:dyDescent="0.2">
      <c r="A111" s="31" t="s">
        <v>128</v>
      </c>
      <c r="B111" s="96">
        <v>45138</v>
      </c>
      <c r="C111" s="54" t="s">
        <v>19</v>
      </c>
      <c r="D111" s="90">
        <v>37831</v>
      </c>
      <c r="E111" s="68">
        <v>4</v>
      </c>
      <c r="F111" s="5">
        <f t="shared" si="12"/>
        <v>0.8666666666666667</v>
      </c>
      <c r="G111" s="68">
        <v>4</v>
      </c>
      <c r="H111" s="68">
        <v>5</v>
      </c>
      <c r="I111" s="68">
        <v>0</v>
      </c>
      <c r="J111" s="68">
        <v>13</v>
      </c>
      <c r="K111" s="5">
        <f>J111/16</f>
        <v>0.8125</v>
      </c>
      <c r="L111" s="68">
        <v>19</v>
      </c>
      <c r="M111" s="61">
        <v>10</v>
      </c>
      <c r="N111" s="42">
        <v>1441.1202000000001</v>
      </c>
      <c r="O111" s="26" t="s">
        <v>8</v>
      </c>
      <c r="P111" s="90">
        <v>45126</v>
      </c>
      <c r="Q111" s="90">
        <v>45110</v>
      </c>
      <c r="R111" s="68">
        <f t="shared" si="13"/>
        <v>16</v>
      </c>
    </row>
    <row r="112" spans="1:18" x14ac:dyDescent="0.2">
      <c r="A112" s="31" t="s">
        <v>129</v>
      </c>
      <c r="B112" s="96">
        <v>45140</v>
      </c>
      <c r="C112" s="54" t="s">
        <v>19</v>
      </c>
      <c r="D112" s="90">
        <v>36088</v>
      </c>
      <c r="E112" s="68">
        <v>5</v>
      </c>
      <c r="F112" s="5">
        <f t="shared" si="12"/>
        <v>0.83333333333333337</v>
      </c>
      <c r="G112" s="68">
        <v>4</v>
      </c>
      <c r="H112" s="68">
        <v>4</v>
      </c>
      <c r="I112" s="68">
        <v>0</v>
      </c>
      <c r="J112" s="68">
        <v>26</v>
      </c>
      <c r="K112" s="5">
        <f>J112/30</f>
        <v>0.8666666666666667</v>
      </c>
      <c r="L112" s="68">
        <v>19</v>
      </c>
      <c r="M112" s="61">
        <v>154.917</v>
      </c>
      <c r="N112" s="42">
        <v>674.43360000000007</v>
      </c>
      <c r="O112" s="26" t="s">
        <v>8</v>
      </c>
      <c r="P112" s="90">
        <v>45117</v>
      </c>
      <c r="Q112" s="90">
        <v>45084</v>
      </c>
      <c r="R112" s="68">
        <f t="shared" si="13"/>
        <v>33</v>
      </c>
    </row>
    <row r="113" spans="1:18" x14ac:dyDescent="0.2">
      <c r="A113" s="31" t="s">
        <v>131</v>
      </c>
      <c r="B113" s="96">
        <v>45149</v>
      </c>
      <c r="C113" s="54" t="s">
        <v>19</v>
      </c>
      <c r="D113" s="90">
        <v>36106</v>
      </c>
      <c r="E113" s="68">
        <v>0</v>
      </c>
      <c r="F113" s="5">
        <f t="shared" si="12"/>
        <v>1</v>
      </c>
      <c r="G113" s="68">
        <v>5</v>
      </c>
      <c r="H113" s="68">
        <v>3</v>
      </c>
      <c r="I113" s="68">
        <v>1</v>
      </c>
      <c r="J113" s="68">
        <v>19</v>
      </c>
      <c r="K113" s="5">
        <f>J113/25</f>
        <v>0.76</v>
      </c>
      <c r="L113" s="68">
        <v>49</v>
      </c>
      <c r="M113" s="84"/>
      <c r="N113" s="42">
        <v>646.56450000000007</v>
      </c>
      <c r="O113" s="26" t="s">
        <v>8</v>
      </c>
      <c r="P113" s="90">
        <v>45104</v>
      </c>
      <c r="Q113" s="90">
        <v>45079</v>
      </c>
      <c r="R113" s="68">
        <f t="shared" si="13"/>
        <v>25</v>
      </c>
    </row>
    <row r="114" spans="1:18" x14ac:dyDescent="0.2">
      <c r="A114" s="31" t="s">
        <v>130</v>
      </c>
      <c r="B114" s="96">
        <v>45149</v>
      </c>
      <c r="C114" s="54" t="s">
        <v>19</v>
      </c>
      <c r="D114" s="90">
        <v>24900</v>
      </c>
      <c r="E114" s="68">
        <v>0</v>
      </c>
      <c r="F114" s="5">
        <f t="shared" si="12"/>
        <v>1</v>
      </c>
      <c r="G114" s="68">
        <v>6</v>
      </c>
      <c r="H114" s="68">
        <v>3</v>
      </c>
      <c r="I114" s="68">
        <v>1</v>
      </c>
      <c r="J114" s="68">
        <v>0</v>
      </c>
      <c r="K114" s="5">
        <f>J114/30</f>
        <v>0</v>
      </c>
      <c r="L114" s="68">
        <v>19</v>
      </c>
      <c r="M114" s="61">
        <v>37.856000000000002</v>
      </c>
      <c r="N114" s="42">
        <v>969.34650000000011</v>
      </c>
      <c r="O114" s="26" t="s">
        <v>20</v>
      </c>
      <c r="P114" s="90">
        <v>45124</v>
      </c>
      <c r="Q114" s="90">
        <v>45009</v>
      </c>
      <c r="R114" s="68">
        <f t="shared" si="13"/>
        <v>115</v>
      </c>
    </row>
    <row r="115" spans="1:18" x14ac:dyDescent="0.2">
      <c r="A115" s="31" t="s">
        <v>132</v>
      </c>
      <c r="B115" s="96">
        <v>45153</v>
      </c>
      <c r="C115" s="54" t="s">
        <v>19</v>
      </c>
      <c r="D115" s="90">
        <v>36825</v>
      </c>
      <c r="E115" s="68">
        <v>5</v>
      </c>
      <c r="F115" s="5">
        <f t="shared" si="12"/>
        <v>0.83333333333333337</v>
      </c>
      <c r="G115" s="68">
        <v>4</v>
      </c>
      <c r="H115" s="68">
        <v>5</v>
      </c>
      <c r="I115" s="68">
        <v>1</v>
      </c>
      <c r="J115" s="68">
        <v>23</v>
      </c>
      <c r="K115" s="5">
        <f>J115/30</f>
        <v>0.76666666666666672</v>
      </c>
      <c r="L115" s="68">
        <v>19</v>
      </c>
      <c r="M115" s="61">
        <v>60.915999999999997</v>
      </c>
      <c r="N115" s="42">
        <v>743.41980000000012</v>
      </c>
      <c r="O115" s="26" t="s">
        <v>8</v>
      </c>
      <c r="P115" s="90">
        <v>45140</v>
      </c>
      <c r="Q115" s="90">
        <v>45089</v>
      </c>
      <c r="R115" s="68">
        <f t="shared" si="13"/>
        <v>51</v>
      </c>
    </row>
    <row r="116" spans="1:18" x14ac:dyDescent="0.2">
      <c r="A116" s="31" t="s">
        <v>133</v>
      </c>
      <c r="B116" s="96">
        <v>45161</v>
      </c>
      <c r="C116" s="54" t="s">
        <v>19</v>
      </c>
      <c r="D116" s="90">
        <v>29204</v>
      </c>
      <c r="E116" s="68">
        <v>3</v>
      </c>
      <c r="F116" s="5">
        <f t="shared" si="12"/>
        <v>0.9</v>
      </c>
      <c r="G116" s="68">
        <v>4</v>
      </c>
      <c r="H116" s="68">
        <v>5</v>
      </c>
      <c r="I116" s="68">
        <v>1</v>
      </c>
      <c r="J116" s="68">
        <v>18</v>
      </c>
      <c r="K116" s="5">
        <f>J116/30</f>
        <v>0.6</v>
      </c>
      <c r="L116" s="68">
        <v>19</v>
      </c>
      <c r="M116" s="61">
        <v>76.728999999999999</v>
      </c>
      <c r="N116" s="42">
        <v>604.48829999999998</v>
      </c>
      <c r="O116" s="26" t="s">
        <v>8</v>
      </c>
      <c r="P116" s="90">
        <v>45160</v>
      </c>
      <c r="Q116" s="90">
        <v>45118</v>
      </c>
      <c r="R116" s="68">
        <f t="shared" si="13"/>
        <v>42</v>
      </c>
    </row>
    <row r="117" spans="1:18" x14ac:dyDescent="0.2">
      <c r="A117" s="31" t="s">
        <v>134</v>
      </c>
      <c r="B117" s="96">
        <v>45162</v>
      </c>
      <c r="C117" s="54" t="s">
        <v>17</v>
      </c>
      <c r="D117" s="90">
        <v>35146</v>
      </c>
      <c r="E117" s="68">
        <v>1</v>
      </c>
      <c r="F117" s="5">
        <f t="shared" si="12"/>
        <v>0.96666666666666667</v>
      </c>
      <c r="G117" s="68">
        <v>5</v>
      </c>
      <c r="H117" s="68">
        <v>5</v>
      </c>
      <c r="I117" s="68">
        <v>0</v>
      </c>
      <c r="J117" s="68">
        <v>0</v>
      </c>
      <c r="K117" s="5">
        <f>J117/21</f>
        <v>0</v>
      </c>
      <c r="L117" s="68">
        <v>19</v>
      </c>
      <c r="M117" s="61">
        <v>81.474000000000004</v>
      </c>
      <c r="N117" s="42">
        <v>412.14390000000003</v>
      </c>
      <c r="O117" s="26" t="s">
        <v>8</v>
      </c>
      <c r="P117" s="90">
        <v>45160</v>
      </c>
      <c r="Q117" s="90">
        <v>45139</v>
      </c>
      <c r="R117" s="68">
        <f t="shared" si="13"/>
        <v>21</v>
      </c>
    </row>
    <row r="118" spans="1:18" x14ac:dyDescent="0.2">
      <c r="A118" s="31" t="s">
        <v>135</v>
      </c>
      <c r="B118" s="96">
        <v>45163</v>
      </c>
      <c r="C118" s="54" t="s">
        <v>19</v>
      </c>
      <c r="D118" s="90">
        <v>38158</v>
      </c>
      <c r="E118" s="68">
        <v>4</v>
      </c>
      <c r="F118" s="5">
        <f t="shared" si="12"/>
        <v>0.8666666666666667</v>
      </c>
      <c r="G118" s="68">
        <v>5</v>
      </c>
      <c r="H118" s="68">
        <v>5</v>
      </c>
      <c r="I118" s="68">
        <v>0</v>
      </c>
      <c r="J118" s="68">
        <v>0</v>
      </c>
      <c r="K118" s="5">
        <f>J118/30</f>
        <v>0</v>
      </c>
      <c r="L118" s="68">
        <v>19</v>
      </c>
      <c r="M118" s="61">
        <v>110.152</v>
      </c>
      <c r="N118" s="42">
        <v>840.03360000000009</v>
      </c>
      <c r="O118" s="26" t="s">
        <v>20</v>
      </c>
      <c r="P118" s="90">
        <v>45061</v>
      </c>
      <c r="Q118" s="90">
        <v>44943</v>
      </c>
      <c r="R118" s="68">
        <f t="shared" si="13"/>
        <v>118</v>
      </c>
    </row>
    <row r="119" spans="1:18" x14ac:dyDescent="0.2">
      <c r="A119" s="31" t="s">
        <v>136</v>
      </c>
      <c r="B119" s="96">
        <v>45167</v>
      </c>
      <c r="C119" s="54" t="s">
        <v>19</v>
      </c>
      <c r="D119" s="90">
        <v>34512</v>
      </c>
      <c r="E119" s="68">
        <v>5</v>
      </c>
      <c r="F119" s="5">
        <f t="shared" si="12"/>
        <v>0.83333333333333337</v>
      </c>
      <c r="G119" s="68">
        <v>5</v>
      </c>
      <c r="H119" s="68">
        <v>5</v>
      </c>
      <c r="I119" s="68">
        <v>1</v>
      </c>
      <c r="J119" s="68">
        <v>0</v>
      </c>
      <c r="K119" s="5">
        <f>J119/30</f>
        <v>0</v>
      </c>
      <c r="L119" s="68">
        <v>19</v>
      </c>
      <c r="M119" s="61">
        <v>19</v>
      </c>
      <c r="N119" s="42">
        <v>61.0167</v>
      </c>
      <c r="O119" s="26" t="s">
        <v>9</v>
      </c>
      <c r="P119" s="90">
        <v>45090</v>
      </c>
      <c r="Q119" s="90">
        <v>44896</v>
      </c>
      <c r="R119" s="68">
        <f t="shared" si="13"/>
        <v>194</v>
      </c>
    </row>
    <row r="120" spans="1:18" x14ac:dyDescent="0.2">
      <c r="A120" s="31" t="s">
        <v>137</v>
      </c>
      <c r="B120" s="96">
        <v>45170</v>
      </c>
      <c r="C120" s="54" t="s">
        <v>19</v>
      </c>
      <c r="D120" s="90">
        <v>36823</v>
      </c>
      <c r="E120" s="68">
        <v>8</v>
      </c>
      <c r="F120" s="5">
        <f t="shared" si="12"/>
        <v>0.73333333333333328</v>
      </c>
      <c r="G120" s="68">
        <v>5</v>
      </c>
      <c r="H120" s="68">
        <v>5</v>
      </c>
      <c r="I120" s="68">
        <v>1</v>
      </c>
      <c r="J120" s="68">
        <v>11</v>
      </c>
      <c r="K120" s="5">
        <f>J120/21</f>
        <v>0.52380952380952384</v>
      </c>
      <c r="L120" s="68">
        <v>19</v>
      </c>
      <c r="M120" s="62">
        <v>131.499</v>
      </c>
      <c r="N120" s="55">
        <v>942.3261</v>
      </c>
      <c r="O120" s="26" t="s">
        <v>8</v>
      </c>
      <c r="P120" s="90">
        <v>45062</v>
      </c>
      <c r="Q120" s="90">
        <v>45041</v>
      </c>
      <c r="R120" s="68">
        <f t="shared" si="13"/>
        <v>21</v>
      </c>
    </row>
    <row r="121" spans="1:18" x14ac:dyDescent="0.2">
      <c r="A121" s="31" t="s">
        <v>138</v>
      </c>
      <c r="B121" s="96">
        <v>45173</v>
      </c>
      <c r="C121" s="54" t="s">
        <v>19</v>
      </c>
      <c r="D121" s="90">
        <v>37156</v>
      </c>
      <c r="E121" s="68">
        <v>4</v>
      </c>
      <c r="F121" s="5">
        <f t="shared" si="12"/>
        <v>0.8666666666666667</v>
      </c>
      <c r="G121" s="68">
        <v>5</v>
      </c>
      <c r="H121" s="68">
        <v>6</v>
      </c>
      <c r="I121" s="68">
        <v>1</v>
      </c>
      <c r="J121" s="68">
        <v>0</v>
      </c>
      <c r="K121" s="5">
        <f>J121/14</f>
        <v>0</v>
      </c>
      <c r="L121" s="68">
        <v>19</v>
      </c>
      <c r="M121" s="62">
        <v>62.036000000000001</v>
      </c>
      <c r="N121" s="55">
        <v>452.30190000000005</v>
      </c>
      <c r="O121" s="26" t="s">
        <v>8</v>
      </c>
      <c r="P121" s="90">
        <v>45169</v>
      </c>
      <c r="Q121" s="90">
        <v>45155</v>
      </c>
      <c r="R121" s="68">
        <f t="shared" si="13"/>
        <v>14</v>
      </c>
    </row>
    <row r="122" spans="1:18" x14ac:dyDescent="0.2">
      <c r="A122" s="31" t="s">
        <v>139</v>
      </c>
      <c r="B122" s="96">
        <v>45174</v>
      </c>
      <c r="C122" s="54" t="s">
        <v>17</v>
      </c>
      <c r="D122" s="90">
        <v>34614</v>
      </c>
      <c r="E122" s="68">
        <v>1</v>
      </c>
      <c r="F122" s="5">
        <f t="shared" si="12"/>
        <v>0.96666666666666667</v>
      </c>
      <c r="G122" s="68">
        <v>4</v>
      </c>
      <c r="H122" s="68">
        <v>3</v>
      </c>
      <c r="I122" s="68">
        <v>1</v>
      </c>
      <c r="J122" s="68">
        <v>3</v>
      </c>
      <c r="K122" s="5">
        <f>J122/17</f>
        <v>0.17647058823529413</v>
      </c>
      <c r="L122" s="68">
        <v>49</v>
      </c>
      <c r="M122" s="62">
        <v>59.651000000000003</v>
      </c>
      <c r="N122" s="55">
        <v>606.17880000000002</v>
      </c>
      <c r="O122" s="26" t="s">
        <v>8</v>
      </c>
      <c r="P122" s="90">
        <v>45169</v>
      </c>
      <c r="Q122" s="90">
        <v>45152</v>
      </c>
      <c r="R122" s="68">
        <f t="shared" si="13"/>
        <v>17</v>
      </c>
    </row>
    <row r="123" spans="1:18" x14ac:dyDescent="0.2">
      <c r="A123" s="31" t="s">
        <v>140</v>
      </c>
      <c r="B123" s="96">
        <v>45177</v>
      </c>
      <c r="C123" s="54" t="s">
        <v>17</v>
      </c>
      <c r="D123" s="90">
        <v>35072</v>
      </c>
      <c r="E123" s="68">
        <v>5</v>
      </c>
      <c r="F123" s="5">
        <f t="shared" si="12"/>
        <v>0.83333333333333337</v>
      </c>
      <c r="G123" s="68">
        <v>4</v>
      </c>
      <c r="H123" s="68">
        <v>4</v>
      </c>
      <c r="I123" s="68">
        <v>1</v>
      </c>
      <c r="J123" s="68">
        <v>12</v>
      </c>
      <c r="K123" s="5">
        <f>J123/30</f>
        <v>0.4</v>
      </c>
      <c r="L123" s="68">
        <v>33</v>
      </c>
      <c r="M123" s="62">
        <v>154.01900000000001</v>
      </c>
      <c r="N123" s="55">
        <v>435.14160000000004</v>
      </c>
      <c r="O123" s="26" t="s">
        <v>8</v>
      </c>
      <c r="P123" s="90">
        <v>45160</v>
      </c>
      <c r="Q123" s="90">
        <v>45028</v>
      </c>
      <c r="R123" s="68">
        <f t="shared" si="13"/>
        <v>132</v>
      </c>
    </row>
    <row r="124" spans="1:18" x14ac:dyDescent="0.2">
      <c r="A124" s="31" t="s">
        <v>142</v>
      </c>
      <c r="B124" s="96">
        <v>45180</v>
      </c>
      <c r="C124" s="54" t="s">
        <v>19</v>
      </c>
      <c r="D124" s="90">
        <v>38079</v>
      </c>
      <c r="E124" s="68">
        <v>0</v>
      </c>
      <c r="F124" s="5">
        <f t="shared" si="12"/>
        <v>1</v>
      </c>
      <c r="G124" s="68">
        <v>4</v>
      </c>
      <c r="H124" s="68">
        <v>5</v>
      </c>
      <c r="I124" s="68">
        <v>1</v>
      </c>
      <c r="J124" s="68">
        <v>0</v>
      </c>
      <c r="K124" s="5">
        <f>J124/14</f>
        <v>0</v>
      </c>
      <c r="L124" s="85"/>
      <c r="M124" s="62">
        <v>141.911</v>
      </c>
      <c r="N124" s="55">
        <v>1484.6867999999999</v>
      </c>
      <c r="O124" s="26" t="s">
        <v>8</v>
      </c>
      <c r="P124" s="90">
        <v>45169</v>
      </c>
      <c r="Q124" s="90">
        <v>45155</v>
      </c>
      <c r="R124" s="68">
        <f t="shared" si="13"/>
        <v>14</v>
      </c>
    </row>
    <row r="125" spans="1:18" x14ac:dyDescent="0.2">
      <c r="A125" s="31" t="s">
        <v>141</v>
      </c>
      <c r="B125" s="96">
        <v>45180</v>
      </c>
      <c r="C125" s="54" t="s">
        <v>19</v>
      </c>
      <c r="D125" s="90">
        <v>27555</v>
      </c>
      <c r="E125" s="68">
        <v>0</v>
      </c>
      <c r="F125" s="5">
        <f t="shared" si="12"/>
        <v>1</v>
      </c>
      <c r="G125" s="68">
        <v>6</v>
      </c>
      <c r="H125" s="68">
        <v>6</v>
      </c>
      <c r="I125" s="68">
        <v>1</v>
      </c>
      <c r="J125" s="68">
        <v>25</v>
      </c>
      <c r="K125" s="5">
        <f t="shared" ref="K125:K130" si="14">J125/30</f>
        <v>0.83333333333333337</v>
      </c>
      <c r="L125" s="85"/>
      <c r="M125" s="62">
        <v>85.057000000000002</v>
      </c>
      <c r="N125" s="55">
        <v>482.03400000000005</v>
      </c>
      <c r="O125" s="26" t="s">
        <v>8</v>
      </c>
      <c r="P125" s="90">
        <v>45160</v>
      </c>
      <c r="Q125" s="90">
        <v>45118</v>
      </c>
      <c r="R125" s="68">
        <f t="shared" si="13"/>
        <v>42</v>
      </c>
    </row>
    <row r="126" spans="1:18" x14ac:dyDescent="0.2">
      <c r="A126" s="31" t="s">
        <v>143</v>
      </c>
      <c r="B126" s="96">
        <v>45181</v>
      </c>
      <c r="C126" s="54" t="s">
        <v>17</v>
      </c>
      <c r="D126" s="90">
        <v>33393</v>
      </c>
      <c r="E126" s="68">
        <v>0</v>
      </c>
      <c r="F126" s="5">
        <f t="shared" si="12"/>
        <v>1</v>
      </c>
      <c r="G126" s="68">
        <v>6</v>
      </c>
      <c r="H126" s="68">
        <v>5</v>
      </c>
      <c r="I126" s="68">
        <v>1</v>
      </c>
      <c r="J126" s="68">
        <v>20</v>
      </c>
      <c r="K126" s="5">
        <f t="shared" si="14"/>
        <v>0.66666666666666663</v>
      </c>
      <c r="L126" s="68">
        <v>19</v>
      </c>
      <c r="M126" s="62">
        <v>45.362000000000002</v>
      </c>
      <c r="N126" s="55">
        <v>118.19010000000002</v>
      </c>
      <c r="O126" s="26" t="s">
        <v>8</v>
      </c>
      <c r="P126" s="90">
        <v>45048</v>
      </c>
      <c r="Q126" s="90">
        <v>44951</v>
      </c>
      <c r="R126" s="68">
        <f t="shared" si="13"/>
        <v>97</v>
      </c>
    </row>
    <row r="127" spans="1:18" x14ac:dyDescent="0.2">
      <c r="A127" s="31" t="s">
        <v>144</v>
      </c>
      <c r="B127" s="96">
        <v>45181</v>
      </c>
      <c r="C127" s="54" t="s">
        <v>19</v>
      </c>
      <c r="D127" s="90">
        <v>35893</v>
      </c>
      <c r="E127" s="68">
        <v>2</v>
      </c>
      <c r="F127" s="5">
        <f t="shared" si="12"/>
        <v>0.93333333333333335</v>
      </c>
      <c r="G127" s="68">
        <v>4</v>
      </c>
      <c r="H127" s="68">
        <v>4</v>
      </c>
      <c r="I127" s="85"/>
      <c r="J127" s="68">
        <v>9</v>
      </c>
      <c r="K127" s="5">
        <f t="shared" si="14"/>
        <v>0.3</v>
      </c>
      <c r="L127" s="68">
        <v>19</v>
      </c>
      <c r="M127" s="62">
        <v>152.32900000000001</v>
      </c>
      <c r="N127" s="55">
        <v>402.91170000000005</v>
      </c>
      <c r="O127" s="26" t="s">
        <v>20</v>
      </c>
      <c r="P127" s="90">
        <v>45084</v>
      </c>
      <c r="Q127" s="90">
        <v>44981</v>
      </c>
      <c r="R127" s="68">
        <f t="shared" si="13"/>
        <v>103</v>
      </c>
    </row>
    <row r="128" spans="1:18" x14ac:dyDescent="0.2">
      <c r="A128" s="31" t="s">
        <v>145</v>
      </c>
      <c r="B128" s="96">
        <v>45205</v>
      </c>
      <c r="C128" s="54" t="s">
        <v>19</v>
      </c>
      <c r="D128" s="90">
        <v>37871</v>
      </c>
      <c r="E128" s="68">
        <v>3</v>
      </c>
      <c r="F128" s="5">
        <f t="shared" si="12"/>
        <v>0.9</v>
      </c>
      <c r="G128" s="68">
        <v>4</v>
      </c>
      <c r="H128" s="68">
        <v>3</v>
      </c>
      <c r="I128" s="68">
        <v>1</v>
      </c>
      <c r="J128" s="68">
        <v>26</v>
      </c>
      <c r="K128" s="5">
        <f t="shared" si="14"/>
        <v>0.8666666666666667</v>
      </c>
      <c r="L128" s="68">
        <v>49</v>
      </c>
      <c r="M128" s="62">
        <v>270.80500000000001</v>
      </c>
      <c r="N128" s="55">
        <v>484.53870000000001</v>
      </c>
      <c r="O128" s="26" t="s">
        <v>8</v>
      </c>
      <c r="P128" s="90">
        <v>45203</v>
      </c>
      <c r="Q128" s="90">
        <v>45163</v>
      </c>
      <c r="R128" s="68">
        <f t="shared" si="13"/>
        <v>40</v>
      </c>
    </row>
    <row r="129" spans="1:18" x14ac:dyDescent="0.2">
      <c r="A129" s="31" t="s">
        <v>146</v>
      </c>
      <c r="B129" s="96">
        <v>45208</v>
      </c>
      <c r="C129" s="54" t="s">
        <v>17</v>
      </c>
      <c r="D129" s="90">
        <v>30950</v>
      </c>
      <c r="E129" s="68">
        <v>0</v>
      </c>
      <c r="F129" s="5">
        <f t="shared" si="12"/>
        <v>1</v>
      </c>
      <c r="G129" s="68">
        <v>5</v>
      </c>
      <c r="H129" s="68">
        <v>5</v>
      </c>
      <c r="I129" s="68">
        <v>1</v>
      </c>
      <c r="J129" s="68">
        <v>0</v>
      </c>
      <c r="K129" s="5">
        <f t="shared" si="14"/>
        <v>0</v>
      </c>
      <c r="L129" s="68">
        <v>62</v>
      </c>
      <c r="M129" s="62">
        <v>98.988</v>
      </c>
      <c r="N129" s="55">
        <v>722.16090000000008</v>
      </c>
      <c r="O129" s="26" t="s">
        <v>8</v>
      </c>
      <c r="P129" s="90">
        <v>45197</v>
      </c>
      <c r="Q129" s="90">
        <v>45075</v>
      </c>
      <c r="R129" s="68">
        <f t="shared" si="13"/>
        <v>122</v>
      </c>
    </row>
    <row r="130" spans="1:18" x14ac:dyDescent="0.2">
      <c r="A130" s="31" t="s">
        <v>147</v>
      </c>
      <c r="B130" s="96">
        <v>45208</v>
      </c>
      <c r="C130" s="54" t="s">
        <v>19</v>
      </c>
      <c r="D130" s="90">
        <v>18982</v>
      </c>
      <c r="E130" s="85"/>
      <c r="F130" s="59"/>
      <c r="G130" s="68">
        <v>5</v>
      </c>
      <c r="H130" s="68">
        <v>4</v>
      </c>
      <c r="I130" s="68">
        <v>1</v>
      </c>
      <c r="J130" s="68">
        <v>17</v>
      </c>
      <c r="K130" s="5">
        <f t="shared" si="14"/>
        <v>0.56666666666666665</v>
      </c>
      <c r="L130" s="68">
        <v>49</v>
      </c>
      <c r="M130" s="62">
        <v>467.03399999999999</v>
      </c>
      <c r="N130" s="55">
        <v>1051.2564</v>
      </c>
      <c r="O130" s="26" t="s">
        <v>8</v>
      </c>
      <c r="P130" s="90">
        <v>45203</v>
      </c>
      <c r="Q130" s="90">
        <v>45125</v>
      </c>
      <c r="R130" s="68">
        <f t="shared" si="13"/>
        <v>78</v>
      </c>
    </row>
    <row r="131" spans="1:18" x14ac:dyDescent="0.2">
      <c r="A131" s="31" t="s">
        <v>148</v>
      </c>
      <c r="B131" s="96">
        <v>45210</v>
      </c>
      <c r="C131" s="54" t="s">
        <v>17</v>
      </c>
      <c r="D131" s="90">
        <v>30752</v>
      </c>
      <c r="E131" s="68">
        <v>6</v>
      </c>
      <c r="F131" s="5">
        <f t="shared" ref="F131:F139" si="15">(30-E131)/30</f>
        <v>0.8</v>
      </c>
      <c r="G131" s="68">
        <v>4</v>
      </c>
      <c r="H131" s="68">
        <v>3</v>
      </c>
      <c r="I131" s="68">
        <v>1</v>
      </c>
      <c r="J131" s="68">
        <v>18</v>
      </c>
      <c r="K131" s="5">
        <f>J131/22</f>
        <v>0.81818181818181823</v>
      </c>
      <c r="L131" s="68">
        <v>19</v>
      </c>
      <c r="M131" s="62">
        <v>335.21</v>
      </c>
      <c r="N131" s="55">
        <v>519.88740000000007</v>
      </c>
      <c r="O131" s="26" t="s">
        <v>8</v>
      </c>
      <c r="P131" s="90">
        <v>45203</v>
      </c>
      <c r="Q131" s="90">
        <v>45181</v>
      </c>
      <c r="R131" s="68">
        <f t="shared" si="13"/>
        <v>22</v>
      </c>
    </row>
    <row r="132" spans="1:18" x14ac:dyDescent="0.2">
      <c r="A132" s="31" t="s">
        <v>149</v>
      </c>
      <c r="B132" s="96">
        <v>45211</v>
      </c>
      <c r="C132" s="54" t="s">
        <v>19</v>
      </c>
      <c r="D132" s="90">
        <v>36312</v>
      </c>
      <c r="E132" s="68">
        <v>3</v>
      </c>
      <c r="F132" s="5">
        <f t="shared" si="15"/>
        <v>0.9</v>
      </c>
      <c r="G132" s="68">
        <v>4</v>
      </c>
      <c r="H132" s="68">
        <v>2</v>
      </c>
      <c r="I132" s="68">
        <v>1</v>
      </c>
      <c r="J132" s="68">
        <v>30</v>
      </c>
      <c r="K132" s="5">
        <f>J132/30</f>
        <v>1</v>
      </c>
      <c r="L132" s="68">
        <v>19</v>
      </c>
      <c r="M132" s="62">
        <v>11.862</v>
      </c>
      <c r="N132" s="55">
        <v>879.11520000000007</v>
      </c>
      <c r="O132" s="26" t="s">
        <v>20</v>
      </c>
      <c r="P132" s="90">
        <v>45187</v>
      </c>
      <c r="Q132" s="90">
        <v>45071</v>
      </c>
      <c r="R132" s="68">
        <f t="shared" si="13"/>
        <v>116</v>
      </c>
    </row>
    <row r="133" spans="1:18" x14ac:dyDescent="0.2">
      <c r="A133" s="31" t="s">
        <v>150</v>
      </c>
      <c r="B133" s="96">
        <v>45211</v>
      </c>
      <c r="C133" s="54" t="s">
        <v>17</v>
      </c>
      <c r="D133" s="90">
        <v>34417</v>
      </c>
      <c r="E133" s="68">
        <v>0</v>
      </c>
      <c r="F133" s="5">
        <f t="shared" si="15"/>
        <v>1</v>
      </c>
      <c r="G133" s="68">
        <v>5</v>
      </c>
      <c r="H133" s="68">
        <v>3</v>
      </c>
      <c r="I133" s="68">
        <v>1</v>
      </c>
      <c r="J133" s="68">
        <v>26</v>
      </c>
      <c r="K133" s="5">
        <f>J133/30</f>
        <v>0.8666666666666667</v>
      </c>
      <c r="L133" s="68">
        <v>692</v>
      </c>
      <c r="M133" s="62">
        <v>11.349</v>
      </c>
      <c r="N133" s="55">
        <v>1074.2196000000001</v>
      </c>
      <c r="O133" s="26" t="s">
        <v>8</v>
      </c>
      <c r="P133" s="90">
        <v>45210</v>
      </c>
      <c r="Q133" s="90">
        <v>45149</v>
      </c>
      <c r="R133" s="68">
        <f t="shared" si="13"/>
        <v>61</v>
      </c>
    </row>
    <row r="134" spans="1:18" x14ac:dyDescent="0.2">
      <c r="A134" s="31" t="s">
        <v>151</v>
      </c>
      <c r="B134" s="96">
        <v>45211</v>
      </c>
      <c r="C134" s="54" t="s">
        <v>17</v>
      </c>
      <c r="D134" s="90">
        <v>34337</v>
      </c>
      <c r="E134" s="68">
        <v>1</v>
      </c>
      <c r="F134" s="5">
        <f t="shared" si="15"/>
        <v>0.96666666666666667</v>
      </c>
      <c r="G134" s="68">
        <v>4</v>
      </c>
      <c r="H134" s="68">
        <v>4</v>
      </c>
      <c r="I134" s="68">
        <v>1</v>
      </c>
      <c r="J134" s="68">
        <v>20</v>
      </c>
      <c r="K134" s="5">
        <f>J134/30</f>
        <v>0.66666666666666663</v>
      </c>
      <c r="L134" s="68">
        <v>52</v>
      </c>
      <c r="M134" s="62">
        <v>149.738</v>
      </c>
      <c r="N134" s="55">
        <v>1350.5577000000001</v>
      </c>
      <c r="O134" s="26" t="s">
        <v>8</v>
      </c>
      <c r="P134" s="90">
        <v>45210</v>
      </c>
      <c r="Q134" s="90">
        <v>45182</v>
      </c>
      <c r="R134" s="68">
        <f t="shared" si="13"/>
        <v>28</v>
      </c>
    </row>
    <row r="135" spans="1:18" x14ac:dyDescent="0.2">
      <c r="A135" s="31" t="s">
        <v>152</v>
      </c>
      <c r="B135" s="96">
        <v>45212</v>
      </c>
      <c r="C135" s="54" t="s">
        <v>17</v>
      </c>
      <c r="D135" s="90">
        <v>33248</v>
      </c>
      <c r="E135" s="68">
        <v>0</v>
      </c>
      <c r="F135" s="5">
        <f t="shared" si="15"/>
        <v>1</v>
      </c>
      <c r="G135" s="68">
        <v>5</v>
      </c>
      <c r="H135" s="68">
        <v>3</v>
      </c>
      <c r="I135" s="68">
        <v>1</v>
      </c>
      <c r="J135" s="68">
        <v>29</v>
      </c>
      <c r="K135" s="5">
        <f>J135/30</f>
        <v>0.96666666666666667</v>
      </c>
      <c r="L135" s="68">
        <v>19</v>
      </c>
      <c r="M135" s="62">
        <v>45.543999999999997</v>
      </c>
      <c r="N135" s="55">
        <v>371.78579999999999</v>
      </c>
      <c r="O135" s="26" t="s">
        <v>20</v>
      </c>
      <c r="P135" s="90">
        <v>45204</v>
      </c>
      <c r="Q135" s="90">
        <v>45133</v>
      </c>
      <c r="R135" s="68">
        <f t="shared" si="13"/>
        <v>71</v>
      </c>
    </row>
    <row r="136" spans="1:18" x14ac:dyDescent="0.2">
      <c r="A136" s="31" t="s">
        <v>153</v>
      </c>
      <c r="B136" s="96">
        <v>45216</v>
      </c>
      <c r="C136" s="54" t="s">
        <v>19</v>
      </c>
      <c r="D136" s="90">
        <v>37874</v>
      </c>
      <c r="E136" s="68">
        <v>3</v>
      </c>
      <c r="F136" s="5">
        <f t="shared" si="15"/>
        <v>0.9</v>
      </c>
      <c r="G136" s="68">
        <v>3</v>
      </c>
      <c r="H136" s="68">
        <v>2</v>
      </c>
      <c r="I136" s="85"/>
      <c r="J136" s="68">
        <v>12</v>
      </c>
      <c r="K136" s="5">
        <f>J136/20</f>
        <v>0.6</v>
      </c>
      <c r="L136" s="68">
        <v>19</v>
      </c>
      <c r="M136" s="62">
        <v>108.188</v>
      </c>
      <c r="N136" s="55">
        <v>243.92189999999999</v>
      </c>
      <c r="O136" s="26" t="s">
        <v>8</v>
      </c>
      <c r="P136" s="90">
        <v>45210</v>
      </c>
      <c r="Q136" s="90">
        <v>45190</v>
      </c>
      <c r="R136" s="68">
        <f t="shared" si="13"/>
        <v>20</v>
      </c>
    </row>
    <row r="137" spans="1:18" x14ac:dyDescent="0.2">
      <c r="A137" s="31" t="s">
        <v>154</v>
      </c>
      <c r="B137" s="96">
        <v>45219</v>
      </c>
      <c r="C137" s="54" t="s">
        <v>17</v>
      </c>
      <c r="D137" s="90">
        <v>32674</v>
      </c>
      <c r="E137" s="68">
        <v>3</v>
      </c>
      <c r="F137" s="5">
        <f t="shared" si="15"/>
        <v>0.9</v>
      </c>
      <c r="G137" s="68">
        <v>4</v>
      </c>
      <c r="H137" s="68">
        <v>3</v>
      </c>
      <c r="I137" s="68">
        <v>1</v>
      </c>
      <c r="J137" s="68">
        <v>24</v>
      </c>
      <c r="K137" s="5">
        <f t="shared" ref="K137:K142" si="16">J137/30</f>
        <v>0.8</v>
      </c>
      <c r="L137" s="68">
        <v>19</v>
      </c>
      <c r="M137" s="62">
        <v>160.72200000000001</v>
      </c>
      <c r="N137" s="55">
        <v>561.0942</v>
      </c>
      <c r="O137" s="26" t="s">
        <v>20</v>
      </c>
      <c r="P137" s="90">
        <v>45216</v>
      </c>
      <c r="Q137" s="90">
        <v>44964</v>
      </c>
      <c r="R137" s="68">
        <f t="shared" si="13"/>
        <v>252</v>
      </c>
    </row>
    <row r="138" spans="1:18" x14ac:dyDescent="0.2">
      <c r="A138" s="31" t="s">
        <v>155</v>
      </c>
      <c r="B138" s="96">
        <v>45223</v>
      </c>
      <c r="C138" s="54" t="s">
        <v>17</v>
      </c>
      <c r="D138" s="90">
        <v>33120</v>
      </c>
      <c r="E138" s="68">
        <v>0</v>
      </c>
      <c r="F138" s="5">
        <f t="shared" si="15"/>
        <v>1</v>
      </c>
      <c r="G138" s="68">
        <v>5</v>
      </c>
      <c r="H138" s="68">
        <v>3</v>
      </c>
      <c r="I138" s="68">
        <v>1</v>
      </c>
      <c r="J138" s="68">
        <v>24</v>
      </c>
      <c r="K138" s="5">
        <f t="shared" si="16"/>
        <v>0.8</v>
      </c>
      <c r="L138" s="68">
        <v>0</v>
      </c>
      <c r="M138" s="62">
        <v>59.826000000000001</v>
      </c>
      <c r="N138" s="55">
        <v>775.1943</v>
      </c>
      <c r="O138" s="26" t="s">
        <v>8</v>
      </c>
      <c r="P138" s="90">
        <v>45203</v>
      </c>
      <c r="Q138" s="90">
        <v>45050</v>
      </c>
      <c r="R138" s="68">
        <f t="shared" si="13"/>
        <v>153</v>
      </c>
    </row>
    <row r="139" spans="1:18" x14ac:dyDescent="0.2">
      <c r="A139" s="31" t="s">
        <v>156</v>
      </c>
      <c r="B139" s="96">
        <v>45225</v>
      </c>
      <c r="C139" s="54" t="s">
        <v>19</v>
      </c>
      <c r="D139" s="90">
        <v>37786</v>
      </c>
      <c r="E139" s="68">
        <v>15</v>
      </c>
      <c r="F139" s="5">
        <f t="shared" si="15"/>
        <v>0.5</v>
      </c>
      <c r="G139" s="68">
        <v>3</v>
      </c>
      <c r="H139" s="68">
        <v>3</v>
      </c>
      <c r="I139" s="68">
        <v>1</v>
      </c>
      <c r="J139" s="68">
        <v>2</v>
      </c>
      <c r="K139" s="5">
        <f t="shared" si="16"/>
        <v>6.6666666666666666E-2</v>
      </c>
      <c r="L139" s="68">
        <v>19</v>
      </c>
      <c r="M139" s="62">
        <v>125.651</v>
      </c>
      <c r="N139" s="55">
        <v>513.70500000000004</v>
      </c>
      <c r="O139" s="26" t="s">
        <v>20</v>
      </c>
      <c r="P139" s="90">
        <v>45204</v>
      </c>
      <c r="Q139" s="90">
        <v>44846</v>
      </c>
      <c r="R139" s="68">
        <f t="shared" si="13"/>
        <v>358</v>
      </c>
    </row>
    <row r="140" spans="1:18" x14ac:dyDescent="0.2">
      <c r="A140" s="31" t="s">
        <v>157</v>
      </c>
      <c r="B140" s="96">
        <v>45229</v>
      </c>
      <c r="C140" s="54" t="s">
        <v>17</v>
      </c>
      <c r="D140" s="90">
        <v>34973</v>
      </c>
      <c r="E140" s="85"/>
      <c r="F140" s="59"/>
      <c r="G140" s="68">
        <v>5</v>
      </c>
      <c r="H140" s="68">
        <v>5</v>
      </c>
      <c r="I140" s="68">
        <v>1</v>
      </c>
      <c r="J140" s="68">
        <v>27</v>
      </c>
      <c r="K140" s="5">
        <f t="shared" si="16"/>
        <v>0.9</v>
      </c>
      <c r="L140" s="68">
        <v>22</v>
      </c>
      <c r="M140" s="62">
        <v>151.846</v>
      </c>
      <c r="N140" s="55">
        <v>568.64970000000005</v>
      </c>
      <c r="O140" s="26" t="s">
        <v>8</v>
      </c>
      <c r="P140" s="90">
        <v>45131</v>
      </c>
      <c r="Q140" s="90">
        <v>45061</v>
      </c>
      <c r="R140" s="68">
        <f t="shared" si="13"/>
        <v>70</v>
      </c>
    </row>
    <row r="141" spans="1:18" x14ac:dyDescent="0.2">
      <c r="A141" s="31" t="s">
        <v>158</v>
      </c>
      <c r="B141" s="96">
        <v>45231</v>
      </c>
      <c r="C141" s="54" t="s">
        <v>19</v>
      </c>
      <c r="D141" s="90">
        <v>37924</v>
      </c>
      <c r="E141" s="68">
        <v>2</v>
      </c>
      <c r="F141" s="5">
        <f>(30-E141)/30</f>
        <v>0.93333333333333335</v>
      </c>
      <c r="G141" s="68">
        <v>4</v>
      </c>
      <c r="H141" s="68">
        <v>5</v>
      </c>
      <c r="I141" s="68">
        <v>1</v>
      </c>
      <c r="J141" s="68">
        <v>23</v>
      </c>
      <c r="K141" s="5">
        <f t="shared" si="16"/>
        <v>0.76666666666666672</v>
      </c>
      <c r="L141" s="68">
        <v>19</v>
      </c>
      <c r="M141" s="62">
        <v>72.259</v>
      </c>
      <c r="N141" s="55">
        <v>538.55190000000005</v>
      </c>
      <c r="O141" s="26" t="s">
        <v>8</v>
      </c>
      <c r="P141" s="90">
        <v>45224</v>
      </c>
      <c r="Q141" s="90">
        <v>45063</v>
      </c>
      <c r="R141" s="68">
        <f t="shared" si="13"/>
        <v>161</v>
      </c>
    </row>
    <row r="142" spans="1:18" x14ac:dyDescent="0.2">
      <c r="A142" s="31" t="s">
        <v>159</v>
      </c>
      <c r="B142" s="96">
        <v>45231</v>
      </c>
      <c r="C142" s="54" t="s">
        <v>17</v>
      </c>
      <c r="D142" s="90">
        <v>30292</v>
      </c>
      <c r="E142" s="68">
        <v>0</v>
      </c>
      <c r="F142" s="5">
        <f>(30-E142)/30</f>
        <v>1</v>
      </c>
      <c r="G142" s="68">
        <v>5</v>
      </c>
      <c r="H142" s="68">
        <v>3</v>
      </c>
      <c r="I142" s="68">
        <v>1</v>
      </c>
      <c r="J142" s="68">
        <v>28</v>
      </c>
      <c r="K142" s="5">
        <f t="shared" si="16"/>
        <v>0.93333333333333335</v>
      </c>
      <c r="L142" s="68">
        <v>31</v>
      </c>
      <c r="M142" s="62">
        <v>62.597000000000001</v>
      </c>
      <c r="N142" s="55">
        <v>340.97730000000001</v>
      </c>
      <c r="O142" s="26" t="s">
        <v>20</v>
      </c>
      <c r="P142" s="90">
        <v>45225</v>
      </c>
      <c r="Q142" s="90">
        <v>45163</v>
      </c>
      <c r="R142" s="68">
        <f t="shared" ref="R142:R171" si="17">P142-Q142</f>
        <v>62</v>
      </c>
    </row>
    <row r="143" spans="1:18" x14ac:dyDescent="0.2">
      <c r="A143" s="31" t="s">
        <v>163</v>
      </c>
      <c r="B143" s="96">
        <v>45232</v>
      </c>
      <c r="C143" s="54" t="s">
        <v>19</v>
      </c>
      <c r="D143" s="90">
        <v>34950</v>
      </c>
      <c r="E143" s="68">
        <v>2</v>
      </c>
      <c r="F143" s="5">
        <f>(30-E143)/30</f>
        <v>0.93333333333333335</v>
      </c>
      <c r="G143" s="68">
        <v>4</v>
      </c>
      <c r="H143" s="68">
        <v>4</v>
      </c>
      <c r="I143" s="68">
        <v>1</v>
      </c>
      <c r="J143" s="68">
        <v>0</v>
      </c>
      <c r="K143" s="5">
        <f>J143/13</f>
        <v>0</v>
      </c>
      <c r="L143" s="68">
        <v>19</v>
      </c>
      <c r="M143" s="62">
        <v>270.22500000000002</v>
      </c>
      <c r="N143" s="55">
        <v>985.1889000000001</v>
      </c>
      <c r="O143" s="26" t="s">
        <v>8</v>
      </c>
      <c r="P143" s="90">
        <v>45224</v>
      </c>
      <c r="Q143" s="90">
        <v>45211</v>
      </c>
      <c r="R143" s="68">
        <f t="shared" si="17"/>
        <v>13</v>
      </c>
    </row>
    <row r="144" spans="1:18" x14ac:dyDescent="0.2">
      <c r="A144" s="31" t="s">
        <v>160</v>
      </c>
      <c r="B144" s="96">
        <v>45232</v>
      </c>
      <c r="C144" s="54" t="s">
        <v>19</v>
      </c>
      <c r="D144" s="90">
        <v>38583</v>
      </c>
      <c r="E144" s="68">
        <v>60</v>
      </c>
      <c r="F144" s="5">
        <v>0</v>
      </c>
      <c r="G144" s="68">
        <v>4</v>
      </c>
      <c r="H144" s="68">
        <v>4</v>
      </c>
      <c r="I144" s="68">
        <v>1</v>
      </c>
      <c r="J144" s="68">
        <v>26</v>
      </c>
      <c r="K144" s="5">
        <f>J144/30</f>
        <v>0.8666666666666667</v>
      </c>
      <c r="L144" s="68">
        <v>19</v>
      </c>
      <c r="M144" s="62">
        <v>66.912999999999997</v>
      </c>
      <c r="N144" s="55">
        <v>975.55650000000003</v>
      </c>
      <c r="O144" s="26" t="s">
        <v>8</v>
      </c>
      <c r="P144" s="90">
        <v>45131</v>
      </c>
      <c r="Q144" s="90">
        <v>44907</v>
      </c>
      <c r="R144" s="68">
        <f t="shared" si="17"/>
        <v>224</v>
      </c>
    </row>
    <row r="145" spans="1:18" x14ac:dyDescent="0.2">
      <c r="A145" s="31" t="s">
        <v>161</v>
      </c>
      <c r="B145" s="96">
        <v>45232</v>
      </c>
      <c r="C145" s="54" t="s">
        <v>19</v>
      </c>
      <c r="D145" s="90">
        <v>37983</v>
      </c>
      <c r="E145" s="68">
        <v>8</v>
      </c>
      <c r="F145" s="5">
        <f>(30-E145)/30</f>
        <v>0.73333333333333328</v>
      </c>
      <c r="G145" s="68">
        <v>5</v>
      </c>
      <c r="H145" s="68">
        <v>5</v>
      </c>
      <c r="I145" s="68">
        <v>1</v>
      </c>
      <c r="J145" s="68">
        <v>29</v>
      </c>
      <c r="K145" s="5">
        <f>J145/30</f>
        <v>0.96666666666666667</v>
      </c>
      <c r="L145" s="68">
        <v>19</v>
      </c>
      <c r="M145" s="62">
        <v>33.51</v>
      </c>
      <c r="N145" s="55">
        <v>836.94240000000013</v>
      </c>
      <c r="O145" s="26" t="s">
        <v>8</v>
      </c>
      <c r="P145" s="90">
        <v>45131</v>
      </c>
      <c r="Q145" s="90">
        <v>45096</v>
      </c>
      <c r="R145" s="68">
        <f t="shared" si="17"/>
        <v>35</v>
      </c>
    </row>
    <row r="146" spans="1:18" x14ac:dyDescent="0.2">
      <c r="A146" s="31" t="s">
        <v>162</v>
      </c>
      <c r="B146" s="96">
        <v>45232</v>
      </c>
      <c r="C146" s="54" t="s">
        <v>19</v>
      </c>
      <c r="D146" s="90">
        <v>35014</v>
      </c>
      <c r="E146" s="68">
        <v>10</v>
      </c>
      <c r="F146" s="5">
        <f t="shared" ref="F145:F165" si="18">(30-E146)/30</f>
        <v>0.66666666666666663</v>
      </c>
      <c r="G146" s="68">
        <v>5</v>
      </c>
      <c r="H146" s="68">
        <v>5</v>
      </c>
      <c r="I146" s="68">
        <v>1</v>
      </c>
      <c r="J146" s="68">
        <v>20</v>
      </c>
      <c r="K146" s="5">
        <f>J146/30</f>
        <v>0.66666666666666663</v>
      </c>
      <c r="L146" s="85"/>
      <c r="M146" s="62">
        <v>201.20099999999999</v>
      </c>
      <c r="N146" s="55">
        <v>596.7672</v>
      </c>
      <c r="O146" s="26" t="s">
        <v>8</v>
      </c>
      <c r="P146" s="90">
        <v>45218</v>
      </c>
      <c r="Q146" s="90">
        <v>45176</v>
      </c>
      <c r="R146" s="68">
        <f t="shared" si="17"/>
        <v>42</v>
      </c>
    </row>
    <row r="147" spans="1:18" x14ac:dyDescent="0.2">
      <c r="A147" s="31" t="s">
        <v>164</v>
      </c>
      <c r="B147" s="96">
        <v>45239</v>
      </c>
      <c r="C147" s="54" t="s">
        <v>17</v>
      </c>
      <c r="D147" s="90">
        <v>34221</v>
      </c>
      <c r="E147" s="68">
        <v>2</v>
      </c>
      <c r="F147" s="5">
        <f t="shared" si="18"/>
        <v>0.93333333333333335</v>
      </c>
      <c r="G147" s="68">
        <v>4</v>
      </c>
      <c r="H147" s="68">
        <v>5</v>
      </c>
      <c r="I147" s="68">
        <v>1</v>
      </c>
      <c r="J147" s="68">
        <v>26</v>
      </c>
      <c r="K147" s="5">
        <f>J147/30</f>
        <v>0.8666666666666667</v>
      </c>
      <c r="L147" s="68">
        <v>23</v>
      </c>
      <c r="M147" s="62">
        <v>59.652999999999999</v>
      </c>
      <c r="N147" s="55">
        <v>500.42939999999999</v>
      </c>
      <c r="O147" s="26" t="s">
        <v>8</v>
      </c>
      <c r="P147" s="90">
        <v>45182</v>
      </c>
      <c r="Q147" s="90">
        <v>45125</v>
      </c>
      <c r="R147" s="68">
        <f t="shared" si="17"/>
        <v>57</v>
      </c>
    </row>
    <row r="148" spans="1:18" x14ac:dyDescent="0.2">
      <c r="A148" s="31" t="s">
        <v>165</v>
      </c>
      <c r="B148" s="96">
        <v>45239</v>
      </c>
      <c r="C148" s="54" t="s">
        <v>17</v>
      </c>
      <c r="D148" s="90">
        <v>29620</v>
      </c>
      <c r="E148" s="68">
        <v>0</v>
      </c>
      <c r="F148" s="5">
        <f t="shared" si="18"/>
        <v>1</v>
      </c>
      <c r="G148" s="68">
        <v>4</v>
      </c>
      <c r="H148" s="68">
        <v>2</v>
      </c>
      <c r="I148" s="68">
        <v>1</v>
      </c>
      <c r="J148" s="68">
        <v>24</v>
      </c>
      <c r="K148" s="5">
        <f>J148/30</f>
        <v>0.8</v>
      </c>
      <c r="L148" s="68">
        <v>19</v>
      </c>
      <c r="M148" s="62">
        <v>185.56800000000001</v>
      </c>
      <c r="N148" s="55">
        <v>1103.4756000000002</v>
      </c>
      <c r="O148" s="26" t="s">
        <v>8</v>
      </c>
      <c r="P148" s="90">
        <v>45237</v>
      </c>
      <c r="Q148" s="90">
        <v>45170</v>
      </c>
      <c r="R148" s="68">
        <f t="shared" si="17"/>
        <v>67</v>
      </c>
    </row>
    <row r="149" spans="1:18" x14ac:dyDescent="0.2">
      <c r="A149" s="31" t="s">
        <v>166</v>
      </c>
      <c r="B149" s="96">
        <v>45244</v>
      </c>
      <c r="C149" s="54" t="s">
        <v>19</v>
      </c>
      <c r="D149" s="90">
        <v>36513</v>
      </c>
      <c r="E149" s="68">
        <v>2</v>
      </c>
      <c r="F149" s="5">
        <f t="shared" si="18"/>
        <v>0.93333333333333335</v>
      </c>
      <c r="G149" s="68">
        <v>4</v>
      </c>
      <c r="H149" s="68">
        <v>3</v>
      </c>
      <c r="I149" s="68">
        <v>1</v>
      </c>
      <c r="J149" s="68">
        <v>5</v>
      </c>
      <c r="K149" s="5">
        <f>J149/7</f>
        <v>0.7142857142857143</v>
      </c>
      <c r="L149" s="68">
        <v>19</v>
      </c>
      <c r="M149" s="62">
        <v>406.45</v>
      </c>
      <c r="N149" s="55">
        <v>607.35180000000003</v>
      </c>
      <c r="O149" s="26" t="s">
        <v>8</v>
      </c>
      <c r="P149" s="90">
        <v>45126</v>
      </c>
      <c r="Q149" s="90">
        <v>45119</v>
      </c>
      <c r="R149" s="68">
        <f t="shared" si="17"/>
        <v>7</v>
      </c>
    </row>
    <row r="150" spans="1:18" x14ac:dyDescent="0.2">
      <c r="A150" s="31" t="s">
        <v>167</v>
      </c>
      <c r="B150" s="96">
        <v>45244</v>
      </c>
      <c r="C150" s="54" t="s">
        <v>19</v>
      </c>
      <c r="D150" s="90">
        <v>27824</v>
      </c>
      <c r="E150" s="68">
        <v>1</v>
      </c>
      <c r="F150" s="5">
        <f t="shared" si="18"/>
        <v>0.96666666666666667</v>
      </c>
      <c r="G150" s="68">
        <v>4</v>
      </c>
      <c r="H150" s="68">
        <v>3</v>
      </c>
      <c r="I150" s="68">
        <v>1</v>
      </c>
      <c r="J150" s="68">
        <v>24</v>
      </c>
      <c r="K150" s="5">
        <f>J150/30</f>
        <v>0.8</v>
      </c>
      <c r="L150" s="68">
        <v>19</v>
      </c>
      <c r="M150" s="62">
        <v>91.048000000000002</v>
      </c>
      <c r="N150" s="55">
        <v>714.15690000000006</v>
      </c>
      <c r="O150" s="26" t="s">
        <v>8</v>
      </c>
      <c r="P150" s="90">
        <v>45237</v>
      </c>
      <c r="Q150" s="90">
        <v>45156</v>
      </c>
      <c r="R150" s="68">
        <f t="shared" si="17"/>
        <v>81</v>
      </c>
    </row>
    <row r="151" spans="1:18" x14ac:dyDescent="0.2">
      <c r="A151" s="31" t="s">
        <v>169</v>
      </c>
      <c r="B151" s="96">
        <v>45245</v>
      </c>
      <c r="C151" s="54" t="s">
        <v>17</v>
      </c>
      <c r="D151" s="90">
        <v>34408</v>
      </c>
      <c r="E151" s="68">
        <v>2</v>
      </c>
      <c r="F151" s="5">
        <f t="shared" si="18"/>
        <v>0.93333333333333335</v>
      </c>
      <c r="G151" s="68">
        <v>3</v>
      </c>
      <c r="H151" s="68">
        <v>4</v>
      </c>
      <c r="I151" s="68">
        <v>1</v>
      </c>
      <c r="J151" s="68">
        <v>13</v>
      </c>
      <c r="K151" s="5">
        <f>J151/19</f>
        <v>0.68421052631578949</v>
      </c>
      <c r="L151" s="68">
        <v>49</v>
      </c>
      <c r="M151" s="62">
        <v>456.49</v>
      </c>
      <c r="N151" s="55">
        <v>820.28580000000011</v>
      </c>
      <c r="O151" s="26" t="s">
        <v>8</v>
      </c>
      <c r="P151" s="90">
        <v>45237</v>
      </c>
      <c r="Q151" s="90">
        <v>45218</v>
      </c>
      <c r="R151" s="68">
        <f t="shared" si="17"/>
        <v>19</v>
      </c>
    </row>
    <row r="152" spans="1:18" x14ac:dyDescent="0.2">
      <c r="A152" s="31" t="s">
        <v>168</v>
      </c>
      <c r="B152" s="96">
        <v>45245</v>
      </c>
      <c r="C152" s="54" t="s">
        <v>19</v>
      </c>
      <c r="D152" s="90">
        <v>38276</v>
      </c>
      <c r="E152" s="68">
        <v>14</v>
      </c>
      <c r="F152" s="5">
        <f t="shared" si="18"/>
        <v>0.53333333333333333</v>
      </c>
      <c r="G152" s="68">
        <v>4</v>
      </c>
      <c r="H152" s="68">
        <v>5</v>
      </c>
      <c r="I152" s="68">
        <v>1</v>
      </c>
      <c r="J152" s="68">
        <v>26</v>
      </c>
      <c r="K152" s="5">
        <f t="shared" ref="K152:K167" si="19">J152/30</f>
        <v>0.8666666666666667</v>
      </c>
      <c r="L152" s="68">
        <v>19</v>
      </c>
      <c r="M152" s="62">
        <v>150.14099999999999</v>
      </c>
      <c r="N152" s="55">
        <v>142.80240000000001</v>
      </c>
      <c r="O152" s="26" t="s">
        <v>8</v>
      </c>
      <c r="P152" s="90">
        <v>45131</v>
      </c>
      <c r="Q152" s="90">
        <v>45096</v>
      </c>
      <c r="R152" s="68">
        <f t="shared" si="17"/>
        <v>35</v>
      </c>
    </row>
    <row r="153" spans="1:18" x14ac:dyDescent="0.2">
      <c r="A153" s="31" t="s">
        <v>170</v>
      </c>
      <c r="B153" s="96">
        <v>45259</v>
      </c>
      <c r="C153" s="54" t="s">
        <v>19</v>
      </c>
      <c r="D153" s="90">
        <v>37495</v>
      </c>
      <c r="E153" s="68">
        <v>3</v>
      </c>
      <c r="F153" s="5">
        <f t="shared" si="18"/>
        <v>0.9</v>
      </c>
      <c r="G153" s="68">
        <v>4</v>
      </c>
      <c r="H153" s="68">
        <v>4</v>
      </c>
      <c r="I153" s="68">
        <v>1</v>
      </c>
      <c r="J153" s="68">
        <v>23</v>
      </c>
      <c r="K153" s="5">
        <f t="shared" si="19"/>
        <v>0.76666666666666672</v>
      </c>
      <c r="L153" s="68">
        <v>19</v>
      </c>
      <c r="M153" s="62">
        <v>82.477000000000004</v>
      </c>
      <c r="N153" s="55">
        <v>73.747200000000007</v>
      </c>
      <c r="O153" s="26" t="s">
        <v>8</v>
      </c>
      <c r="P153" s="90">
        <v>45252</v>
      </c>
      <c r="Q153" s="90">
        <v>45190</v>
      </c>
      <c r="R153" s="68">
        <f t="shared" si="17"/>
        <v>62</v>
      </c>
    </row>
    <row r="154" spans="1:18" x14ac:dyDescent="0.2">
      <c r="A154" s="31" t="s">
        <v>171</v>
      </c>
      <c r="B154" s="96">
        <v>45259</v>
      </c>
      <c r="C154" s="54" t="s">
        <v>19</v>
      </c>
      <c r="D154" s="90">
        <v>35259</v>
      </c>
      <c r="E154" s="68">
        <v>2</v>
      </c>
      <c r="F154" s="5">
        <f t="shared" si="18"/>
        <v>0.93333333333333335</v>
      </c>
      <c r="G154" s="68">
        <v>4</v>
      </c>
      <c r="H154" s="68">
        <v>3</v>
      </c>
      <c r="I154" s="68">
        <v>1</v>
      </c>
      <c r="J154" s="68">
        <v>20</v>
      </c>
      <c r="K154" s="5">
        <f t="shared" si="19"/>
        <v>0.66666666666666663</v>
      </c>
      <c r="L154" s="68">
        <v>19</v>
      </c>
      <c r="M154" s="62">
        <v>227.667</v>
      </c>
      <c r="N154" s="55">
        <v>790.87800000000004</v>
      </c>
      <c r="O154" s="26" t="s">
        <v>8</v>
      </c>
      <c r="P154" s="90">
        <v>45252</v>
      </c>
      <c r="Q154" s="90">
        <v>45212</v>
      </c>
      <c r="R154" s="68">
        <f t="shared" si="17"/>
        <v>40</v>
      </c>
    </row>
    <row r="155" spans="1:18" x14ac:dyDescent="0.2">
      <c r="A155" s="31" t="s">
        <v>172</v>
      </c>
      <c r="B155" s="96">
        <v>45261</v>
      </c>
      <c r="C155" s="54" t="s">
        <v>19</v>
      </c>
      <c r="D155" s="90">
        <v>36377</v>
      </c>
      <c r="E155" s="68">
        <v>3</v>
      </c>
      <c r="F155" s="5">
        <f t="shared" si="18"/>
        <v>0.9</v>
      </c>
      <c r="G155" s="68">
        <v>5</v>
      </c>
      <c r="H155" s="68">
        <v>5</v>
      </c>
      <c r="I155" s="68">
        <v>1</v>
      </c>
      <c r="J155" s="68">
        <v>29</v>
      </c>
      <c r="K155" s="5">
        <f t="shared" si="19"/>
        <v>0.96666666666666667</v>
      </c>
      <c r="L155" s="68">
        <v>19</v>
      </c>
      <c r="M155" s="62">
        <v>316.46300000000002</v>
      </c>
      <c r="N155" s="55">
        <v>1028.8107000000002</v>
      </c>
      <c r="O155" s="26" t="s">
        <v>8</v>
      </c>
      <c r="P155" s="90">
        <v>45131</v>
      </c>
      <c r="Q155" s="90">
        <v>45096</v>
      </c>
      <c r="R155" s="68">
        <f t="shared" si="17"/>
        <v>35</v>
      </c>
    </row>
    <row r="156" spans="1:18" x14ac:dyDescent="0.2">
      <c r="A156" s="31" t="s">
        <v>173</v>
      </c>
      <c r="B156" s="96">
        <v>45266</v>
      </c>
      <c r="C156" s="54" t="s">
        <v>19</v>
      </c>
      <c r="D156" s="90">
        <v>34899</v>
      </c>
      <c r="E156" s="68">
        <v>7</v>
      </c>
      <c r="F156" s="5">
        <f t="shared" si="18"/>
        <v>0.76666666666666672</v>
      </c>
      <c r="G156" s="68">
        <v>3</v>
      </c>
      <c r="H156" s="68">
        <v>2</v>
      </c>
      <c r="I156" s="68">
        <v>1</v>
      </c>
      <c r="J156" s="68">
        <v>1</v>
      </c>
      <c r="K156" s="5">
        <f t="shared" si="19"/>
        <v>3.3333333333333333E-2</v>
      </c>
      <c r="L156" s="68">
        <v>19</v>
      </c>
      <c r="M156" s="62">
        <v>57.244</v>
      </c>
      <c r="N156" s="55">
        <v>282.95520000000005</v>
      </c>
      <c r="O156" s="26" t="s">
        <v>20</v>
      </c>
      <c r="P156" s="90">
        <v>45243</v>
      </c>
      <c r="Q156" s="90">
        <v>45120</v>
      </c>
      <c r="R156" s="68">
        <f t="shared" si="17"/>
        <v>123</v>
      </c>
    </row>
    <row r="157" spans="1:18" x14ac:dyDescent="0.2">
      <c r="A157" s="31" t="s">
        <v>174</v>
      </c>
      <c r="B157" s="96">
        <v>45268</v>
      </c>
      <c r="C157" s="54" t="s">
        <v>19</v>
      </c>
      <c r="D157" s="90">
        <v>38862</v>
      </c>
      <c r="E157" s="68">
        <v>3</v>
      </c>
      <c r="F157" s="5">
        <f t="shared" si="18"/>
        <v>0.9</v>
      </c>
      <c r="G157" s="68">
        <v>2</v>
      </c>
      <c r="H157" s="68">
        <v>2</v>
      </c>
      <c r="I157" s="68">
        <v>1</v>
      </c>
      <c r="J157" s="68">
        <v>16</v>
      </c>
      <c r="K157" s="5">
        <f t="shared" si="19"/>
        <v>0.53333333333333333</v>
      </c>
      <c r="L157" s="68">
        <v>19</v>
      </c>
      <c r="M157" s="62">
        <v>38.893000000000001</v>
      </c>
      <c r="N157" s="55">
        <v>1074.8613</v>
      </c>
      <c r="O157" s="26" t="s">
        <v>20</v>
      </c>
      <c r="P157" s="90">
        <v>45266</v>
      </c>
      <c r="Q157" s="90">
        <v>45173</v>
      </c>
      <c r="R157" s="68">
        <f t="shared" si="17"/>
        <v>93</v>
      </c>
    </row>
    <row r="158" spans="1:18" x14ac:dyDescent="0.2">
      <c r="A158" s="31" t="s">
        <v>175</v>
      </c>
      <c r="B158" s="96">
        <v>45281</v>
      </c>
      <c r="C158" s="54" t="s">
        <v>17</v>
      </c>
      <c r="D158" s="90">
        <v>38318</v>
      </c>
      <c r="E158" s="68">
        <v>2</v>
      </c>
      <c r="F158" s="5">
        <f t="shared" si="18"/>
        <v>0.93333333333333335</v>
      </c>
      <c r="G158" s="68">
        <v>3</v>
      </c>
      <c r="H158" s="68">
        <v>2</v>
      </c>
      <c r="I158" s="68">
        <v>0</v>
      </c>
      <c r="J158" s="68">
        <v>16</v>
      </c>
      <c r="K158" s="5">
        <f t="shared" si="19"/>
        <v>0.53333333333333333</v>
      </c>
      <c r="L158" s="68">
        <v>10486</v>
      </c>
      <c r="M158" s="62">
        <v>19</v>
      </c>
      <c r="N158" s="55">
        <v>126.23550000000002</v>
      </c>
      <c r="O158" s="26" t="s">
        <v>8</v>
      </c>
      <c r="P158" s="90">
        <v>45267</v>
      </c>
      <c r="Q158" s="90">
        <v>45232</v>
      </c>
      <c r="R158" s="68">
        <f t="shared" si="17"/>
        <v>35</v>
      </c>
    </row>
    <row r="159" spans="1:18" x14ac:dyDescent="0.2">
      <c r="A159" s="31" t="s">
        <v>176</v>
      </c>
      <c r="B159" s="96">
        <v>45293</v>
      </c>
      <c r="C159" s="54" t="s">
        <v>19</v>
      </c>
      <c r="D159" s="90">
        <v>35248</v>
      </c>
      <c r="E159" s="68">
        <v>2</v>
      </c>
      <c r="F159" s="5">
        <f t="shared" si="18"/>
        <v>0.93333333333333335</v>
      </c>
      <c r="G159" s="68">
        <v>4</v>
      </c>
      <c r="H159" s="68">
        <v>4</v>
      </c>
      <c r="I159" s="68">
        <v>1</v>
      </c>
      <c r="J159" s="68">
        <v>20</v>
      </c>
      <c r="K159" s="5">
        <f t="shared" si="19"/>
        <v>0.66666666666666663</v>
      </c>
      <c r="L159" s="68">
        <v>19</v>
      </c>
      <c r="M159" s="62">
        <v>23.818000000000001</v>
      </c>
      <c r="N159" s="55">
        <v>378.0027</v>
      </c>
      <c r="O159" s="26" t="s">
        <v>20</v>
      </c>
      <c r="P159" s="90">
        <v>45272</v>
      </c>
      <c r="Q159" s="90">
        <v>45232</v>
      </c>
      <c r="R159" s="68">
        <f t="shared" si="17"/>
        <v>40</v>
      </c>
    </row>
    <row r="160" spans="1:18" x14ac:dyDescent="0.2">
      <c r="A160" s="31" t="s">
        <v>177</v>
      </c>
      <c r="B160" s="96">
        <v>45294</v>
      </c>
      <c r="C160" s="54" t="s">
        <v>19</v>
      </c>
      <c r="D160" s="90">
        <v>29310</v>
      </c>
      <c r="E160" s="68">
        <v>0</v>
      </c>
      <c r="F160" s="5">
        <f t="shared" si="18"/>
        <v>1</v>
      </c>
      <c r="G160" s="68">
        <v>5</v>
      </c>
      <c r="H160" s="68">
        <v>5</v>
      </c>
      <c r="I160" s="68">
        <v>1</v>
      </c>
      <c r="J160" s="68">
        <v>18</v>
      </c>
      <c r="K160" s="5">
        <f t="shared" si="19"/>
        <v>0.6</v>
      </c>
      <c r="L160" s="68">
        <v>19</v>
      </c>
      <c r="M160" s="62">
        <v>102.45399999999999</v>
      </c>
      <c r="N160" s="55">
        <v>893.65350000000001</v>
      </c>
      <c r="O160" s="26" t="s">
        <v>8</v>
      </c>
      <c r="P160" s="90">
        <v>45267</v>
      </c>
      <c r="Q160" s="90">
        <v>45169</v>
      </c>
      <c r="R160" s="68">
        <f t="shared" si="17"/>
        <v>98</v>
      </c>
    </row>
    <row r="161" spans="1:18" x14ac:dyDescent="0.2">
      <c r="A161" s="31" t="s">
        <v>178</v>
      </c>
      <c r="B161" s="96">
        <v>45295</v>
      </c>
      <c r="C161" s="54" t="s">
        <v>17</v>
      </c>
      <c r="D161" s="90">
        <v>34628</v>
      </c>
      <c r="E161" s="68">
        <v>0</v>
      </c>
      <c r="F161" s="5">
        <f t="shared" si="18"/>
        <v>1</v>
      </c>
      <c r="G161" s="68">
        <v>4</v>
      </c>
      <c r="H161" s="68">
        <v>4</v>
      </c>
      <c r="I161" s="68">
        <v>1</v>
      </c>
      <c r="J161" s="68">
        <v>24</v>
      </c>
      <c r="K161" s="5">
        <f t="shared" si="19"/>
        <v>0.8</v>
      </c>
      <c r="L161" s="68">
        <v>23</v>
      </c>
      <c r="M161" s="62">
        <v>85.075999999999993</v>
      </c>
      <c r="N161" s="55">
        <v>782.43240000000003</v>
      </c>
      <c r="O161" s="26" t="s">
        <v>8</v>
      </c>
      <c r="P161" s="90">
        <v>45272</v>
      </c>
      <c r="Q161" s="90">
        <v>45230</v>
      </c>
      <c r="R161" s="68">
        <f t="shared" si="17"/>
        <v>42</v>
      </c>
    </row>
    <row r="162" spans="1:18" x14ac:dyDescent="0.2">
      <c r="A162" s="31" t="s">
        <v>179</v>
      </c>
      <c r="B162" s="96">
        <v>45299</v>
      </c>
      <c r="C162" s="54" t="s">
        <v>17</v>
      </c>
      <c r="D162" s="90">
        <v>32596</v>
      </c>
      <c r="E162" s="68">
        <v>4</v>
      </c>
      <c r="F162" s="5">
        <f t="shared" si="18"/>
        <v>0.8666666666666667</v>
      </c>
      <c r="G162" s="68">
        <v>5</v>
      </c>
      <c r="H162" s="68">
        <v>5</v>
      </c>
      <c r="I162" s="68">
        <v>1</v>
      </c>
      <c r="J162" s="68">
        <v>30</v>
      </c>
      <c r="K162" s="5">
        <f t="shared" si="19"/>
        <v>1</v>
      </c>
      <c r="L162" s="68">
        <v>19</v>
      </c>
      <c r="M162" s="62">
        <v>148.34700000000001</v>
      </c>
      <c r="N162" s="55">
        <v>1122.1608000000001</v>
      </c>
      <c r="O162" s="26" t="s">
        <v>20</v>
      </c>
      <c r="P162" s="90">
        <v>45187</v>
      </c>
      <c r="Q162" s="90">
        <v>45041</v>
      </c>
      <c r="R162" s="68">
        <f t="shared" si="17"/>
        <v>146</v>
      </c>
    </row>
    <row r="163" spans="1:18" x14ac:dyDescent="0.2">
      <c r="A163" s="31" t="s">
        <v>180</v>
      </c>
      <c r="B163" s="96">
        <v>45300</v>
      </c>
      <c r="C163" s="54" t="s">
        <v>19</v>
      </c>
      <c r="D163" s="90">
        <v>35217</v>
      </c>
      <c r="E163" s="68">
        <v>2</v>
      </c>
      <c r="F163" s="5">
        <f t="shared" si="18"/>
        <v>0.93333333333333335</v>
      </c>
      <c r="G163" s="68">
        <v>4</v>
      </c>
      <c r="H163" s="68">
        <v>5</v>
      </c>
      <c r="I163" s="68">
        <v>1</v>
      </c>
      <c r="J163" s="68">
        <v>24</v>
      </c>
      <c r="K163" s="5">
        <f t="shared" si="19"/>
        <v>0.8</v>
      </c>
      <c r="L163" s="68">
        <v>19</v>
      </c>
      <c r="M163" s="62">
        <v>136.983</v>
      </c>
      <c r="N163" s="55">
        <v>404.65740000000005</v>
      </c>
      <c r="O163" s="26" t="s">
        <v>8</v>
      </c>
      <c r="P163" s="90">
        <v>45279</v>
      </c>
      <c r="Q163" s="90">
        <v>45156</v>
      </c>
      <c r="R163" s="68">
        <f t="shared" si="17"/>
        <v>123</v>
      </c>
    </row>
    <row r="164" spans="1:18" x14ac:dyDescent="0.2">
      <c r="A164" s="31" t="s">
        <v>181</v>
      </c>
      <c r="B164" s="96">
        <v>45301</v>
      </c>
      <c r="C164" s="54" t="s">
        <v>19</v>
      </c>
      <c r="D164" s="90">
        <v>32666</v>
      </c>
      <c r="E164" s="68">
        <v>2</v>
      </c>
      <c r="F164" s="5">
        <f t="shared" si="18"/>
        <v>0.93333333333333335</v>
      </c>
      <c r="G164" s="68">
        <v>4</v>
      </c>
      <c r="H164" s="68">
        <v>5</v>
      </c>
      <c r="I164" s="68">
        <v>1</v>
      </c>
      <c r="J164" s="68">
        <v>25</v>
      </c>
      <c r="K164" s="5">
        <f t="shared" si="19"/>
        <v>0.83333333333333337</v>
      </c>
      <c r="L164" s="68">
        <v>19</v>
      </c>
      <c r="M164" s="62">
        <v>221.077</v>
      </c>
      <c r="N164" s="55">
        <v>169.7055</v>
      </c>
      <c r="O164" s="26" t="s">
        <v>8</v>
      </c>
      <c r="P164" s="90">
        <v>45279</v>
      </c>
      <c r="Q164" s="90">
        <v>45056</v>
      </c>
      <c r="R164" s="68">
        <f t="shared" si="17"/>
        <v>223</v>
      </c>
    </row>
    <row r="165" spans="1:18" x14ac:dyDescent="0.2">
      <c r="A165" s="31" t="s">
        <v>182</v>
      </c>
      <c r="B165" s="96">
        <v>45302</v>
      </c>
      <c r="C165" s="54" t="s">
        <v>17</v>
      </c>
      <c r="D165" s="90">
        <v>25731</v>
      </c>
      <c r="E165" s="68">
        <v>7</v>
      </c>
      <c r="F165" s="5">
        <f t="shared" si="18"/>
        <v>0.76666666666666672</v>
      </c>
      <c r="G165" s="68">
        <v>5</v>
      </c>
      <c r="H165" s="68">
        <v>4</v>
      </c>
      <c r="I165" s="68">
        <v>1</v>
      </c>
      <c r="J165" s="68">
        <v>20</v>
      </c>
      <c r="K165" s="5">
        <f t="shared" si="19"/>
        <v>0.66666666666666663</v>
      </c>
      <c r="L165" s="68">
        <v>19</v>
      </c>
      <c r="M165" s="62">
        <v>92.688000000000002</v>
      </c>
      <c r="N165" s="55">
        <v>800.18610000000001</v>
      </c>
      <c r="O165" s="26" t="s">
        <v>8</v>
      </c>
      <c r="P165" s="90">
        <v>45294</v>
      </c>
      <c r="Q165" s="90">
        <v>45196</v>
      </c>
      <c r="R165" s="68">
        <f t="shared" si="17"/>
        <v>98</v>
      </c>
    </row>
    <row r="166" spans="1:18" x14ac:dyDescent="0.2">
      <c r="A166" s="31" t="s">
        <v>183</v>
      </c>
      <c r="B166" s="96">
        <v>45306</v>
      </c>
      <c r="C166" s="54" t="s">
        <v>17</v>
      </c>
      <c r="D166" s="90">
        <v>27388</v>
      </c>
      <c r="E166" s="68">
        <v>35</v>
      </c>
      <c r="F166" s="5">
        <v>0</v>
      </c>
      <c r="G166" s="68">
        <v>2</v>
      </c>
      <c r="H166" s="68">
        <v>2</v>
      </c>
      <c r="I166" s="85"/>
      <c r="J166" s="68">
        <v>23</v>
      </c>
      <c r="K166" s="5">
        <f t="shared" si="19"/>
        <v>0.76666666666666672</v>
      </c>
      <c r="L166" s="68">
        <v>19</v>
      </c>
      <c r="M166" s="62">
        <v>19</v>
      </c>
      <c r="N166" s="55">
        <v>681.4923</v>
      </c>
      <c r="O166" s="26" t="s">
        <v>20</v>
      </c>
      <c r="P166" s="90">
        <v>45295</v>
      </c>
      <c r="Q166" s="90">
        <v>45189</v>
      </c>
      <c r="R166" s="68">
        <f t="shared" si="17"/>
        <v>106</v>
      </c>
    </row>
    <row r="167" spans="1:18" x14ac:dyDescent="0.2">
      <c r="A167" s="31" t="s">
        <v>184</v>
      </c>
      <c r="B167" s="96">
        <v>45308</v>
      </c>
      <c r="C167" s="54" t="s">
        <v>19</v>
      </c>
      <c r="D167" s="90">
        <v>34295</v>
      </c>
      <c r="E167" s="68">
        <v>2</v>
      </c>
      <c r="F167" s="5">
        <f>(30-E167)/30</f>
        <v>0.93333333333333335</v>
      </c>
      <c r="G167" s="68">
        <v>4</v>
      </c>
      <c r="H167" s="68">
        <v>3</v>
      </c>
      <c r="I167" s="68">
        <v>0</v>
      </c>
      <c r="J167" s="68">
        <v>24</v>
      </c>
      <c r="K167" s="5">
        <f t="shared" si="19"/>
        <v>0.8</v>
      </c>
      <c r="L167" s="68">
        <v>27</v>
      </c>
      <c r="M167" s="62">
        <v>25.273</v>
      </c>
      <c r="N167" s="55">
        <v>379.75530000000003</v>
      </c>
      <c r="O167" s="26" t="s">
        <v>8</v>
      </c>
      <c r="P167" s="90">
        <v>45197</v>
      </c>
      <c r="Q167" s="90">
        <v>45127</v>
      </c>
      <c r="R167" s="68">
        <f t="shared" si="17"/>
        <v>70</v>
      </c>
    </row>
    <row r="168" spans="1:18" x14ac:dyDescent="0.2">
      <c r="A168" s="31" t="s">
        <v>185</v>
      </c>
      <c r="B168" s="96">
        <v>45309</v>
      </c>
      <c r="C168" s="54" t="s">
        <v>19</v>
      </c>
      <c r="D168" s="90">
        <v>35492</v>
      </c>
      <c r="E168" s="68">
        <v>15</v>
      </c>
      <c r="F168" s="5">
        <f>(30-E168)/30</f>
        <v>0.5</v>
      </c>
      <c r="G168" s="68">
        <v>4</v>
      </c>
      <c r="H168" s="68">
        <v>4</v>
      </c>
      <c r="I168" s="85"/>
      <c r="J168" s="68">
        <v>14</v>
      </c>
      <c r="K168" s="5">
        <f>J168/27</f>
        <v>0.51851851851851849</v>
      </c>
      <c r="L168" s="68">
        <v>216650</v>
      </c>
      <c r="M168" s="62">
        <v>19</v>
      </c>
      <c r="N168" s="55">
        <v>56.200499999999998</v>
      </c>
      <c r="O168" s="26" t="s">
        <v>8</v>
      </c>
      <c r="P168" s="90">
        <v>45197</v>
      </c>
      <c r="Q168" s="90">
        <v>45170</v>
      </c>
      <c r="R168" s="68">
        <f t="shared" si="17"/>
        <v>27</v>
      </c>
    </row>
    <row r="169" spans="1:18" x14ac:dyDescent="0.2">
      <c r="A169" s="31" t="s">
        <v>186</v>
      </c>
      <c r="B169" s="96">
        <v>45309</v>
      </c>
      <c r="C169" s="54" t="s">
        <v>19</v>
      </c>
      <c r="D169" s="90">
        <v>27672</v>
      </c>
      <c r="E169" s="68">
        <v>2</v>
      </c>
      <c r="F169" s="5">
        <f>(30-E169)/30</f>
        <v>0.93333333333333335</v>
      </c>
      <c r="G169" s="68">
        <v>5</v>
      </c>
      <c r="H169" s="68">
        <v>5</v>
      </c>
      <c r="I169" s="68">
        <v>0</v>
      </c>
      <c r="J169" s="68">
        <v>24</v>
      </c>
      <c r="K169" s="5">
        <f>J169/30</f>
        <v>0.8</v>
      </c>
      <c r="L169" s="68">
        <v>19</v>
      </c>
      <c r="M169" s="62">
        <v>206.24100000000001</v>
      </c>
      <c r="N169" s="55">
        <v>2085.5733</v>
      </c>
      <c r="O169" s="26" t="s">
        <v>8</v>
      </c>
      <c r="P169" s="90">
        <v>45293</v>
      </c>
      <c r="Q169" s="90">
        <v>45197</v>
      </c>
      <c r="R169" s="68">
        <f t="shared" si="17"/>
        <v>96</v>
      </c>
    </row>
    <row r="170" spans="1:18" x14ac:dyDescent="0.2">
      <c r="A170" s="31" t="s">
        <v>187</v>
      </c>
      <c r="B170" s="96">
        <v>45316</v>
      </c>
      <c r="C170" s="54" t="s">
        <v>19</v>
      </c>
      <c r="D170" s="90">
        <v>36015</v>
      </c>
      <c r="E170" s="68">
        <v>4</v>
      </c>
      <c r="F170" s="5">
        <f>(30-E170)/30</f>
        <v>0.8666666666666667</v>
      </c>
      <c r="G170" s="68">
        <v>4</v>
      </c>
      <c r="H170" s="68">
        <v>2</v>
      </c>
      <c r="I170" s="68">
        <v>0</v>
      </c>
      <c r="J170" s="68">
        <v>20</v>
      </c>
      <c r="K170" s="5">
        <f>J170/30</f>
        <v>0.66666666666666663</v>
      </c>
      <c r="L170" s="68">
        <v>19</v>
      </c>
      <c r="M170" s="62">
        <v>50.621000000000002</v>
      </c>
      <c r="N170" s="55">
        <v>847.3062000000001</v>
      </c>
      <c r="O170" s="26" t="s">
        <v>20</v>
      </c>
      <c r="P170" s="90">
        <v>45295</v>
      </c>
      <c r="Q170" s="90">
        <v>45002</v>
      </c>
      <c r="R170" s="68">
        <f t="shared" si="17"/>
        <v>293</v>
      </c>
    </row>
    <row r="171" spans="1:18" x14ac:dyDescent="0.2">
      <c r="A171" s="31" t="s">
        <v>188</v>
      </c>
      <c r="B171" s="96">
        <v>45317</v>
      </c>
      <c r="C171" s="54" t="s">
        <v>19</v>
      </c>
      <c r="D171" s="90">
        <v>31587</v>
      </c>
      <c r="E171" s="68">
        <v>0</v>
      </c>
      <c r="F171" s="5">
        <f>(30-E171)/30</f>
        <v>1</v>
      </c>
      <c r="G171" s="68">
        <v>5</v>
      </c>
      <c r="H171" s="68">
        <v>5</v>
      </c>
      <c r="I171" s="85"/>
      <c r="J171" s="68">
        <v>21</v>
      </c>
      <c r="K171" s="5">
        <f>J171/30</f>
        <v>0.7</v>
      </c>
      <c r="L171" s="68">
        <v>19</v>
      </c>
      <c r="M171" s="62">
        <v>99.831999999999994</v>
      </c>
      <c r="N171" s="55">
        <v>607.77269999999999</v>
      </c>
      <c r="O171" s="26" t="s">
        <v>8</v>
      </c>
      <c r="P171" s="90">
        <v>45314</v>
      </c>
      <c r="Q171" s="90">
        <v>45190</v>
      </c>
      <c r="R171" s="68">
        <f t="shared" si="17"/>
        <v>124</v>
      </c>
    </row>
    <row r="172" spans="1:18" x14ac:dyDescent="0.2">
      <c r="A172" s="8"/>
      <c r="B172" s="97"/>
      <c r="C172" s="2"/>
      <c r="D172" s="92"/>
      <c r="E172" s="69"/>
      <c r="F172" s="80"/>
      <c r="G172" s="69"/>
      <c r="H172" s="69"/>
      <c r="I172" s="69"/>
      <c r="J172" s="69"/>
      <c r="K172" s="4"/>
      <c r="L172" s="69"/>
      <c r="M172" s="63"/>
      <c r="N172" s="6"/>
      <c r="O172" s="3"/>
      <c r="P172" s="92"/>
      <c r="Q172" s="92"/>
      <c r="R172" s="69"/>
    </row>
    <row r="173" spans="1:18" s="1" customFormat="1" ht="17" thickBot="1" x14ac:dyDescent="0.25">
      <c r="B173" s="98"/>
      <c r="C173" s="11"/>
      <c r="D173" s="93"/>
      <c r="E173" s="70"/>
      <c r="F173" s="12"/>
      <c r="G173" s="70"/>
      <c r="H173" s="70"/>
      <c r="I173" s="70"/>
      <c r="J173" s="70"/>
      <c r="K173" s="13"/>
      <c r="L173" s="70"/>
      <c r="M173" s="64"/>
      <c r="N173" s="14"/>
      <c r="P173" s="93"/>
      <c r="Q173" s="93"/>
      <c r="R173" s="70"/>
    </row>
    <row r="174" spans="1:18" x14ac:dyDescent="0.2">
      <c r="E174" s="86" t="s">
        <v>189</v>
      </c>
      <c r="F174" s="15">
        <f>AVERAGE(F2:F171)</f>
        <v>0.84236947791164696</v>
      </c>
      <c r="G174" s="16">
        <f>64/170</f>
        <v>0.37647058823529411</v>
      </c>
      <c r="H174" s="16">
        <f>92/170</f>
        <v>0.54117647058823526</v>
      </c>
      <c r="I174" s="74">
        <f>SUM(I2:I171)</f>
        <v>133</v>
      </c>
      <c r="J174" s="74" t="s">
        <v>190</v>
      </c>
      <c r="K174" s="17">
        <f>MEDIAN(K2:K171)</f>
        <v>0.73333333333333328</v>
      </c>
      <c r="L174" s="18">
        <f>MEDIAN(L2:L171)</f>
        <v>19</v>
      </c>
      <c r="M174" s="65"/>
    </row>
    <row r="175" spans="1:18" x14ac:dyDescent="0.2">
      <c r="E175" s="87" t="s">
        <v>191</v>
      </c>
      <c r="F175" s="20">
        <f>STDEV(F2:F171)</f>
        <v>0.21099094727127907</v>
      </c>
      <c r="G175" s="57" t="s">
        <v>192</v>
      </c>
      <c r="H175" s="57" t="s">
        <v>193</v>
      </c>
      <c r="I175" s="57">
        <f>170-I181</f>
        <v>164</v>
      </c>
      <c r="J175" s="57" t="s">
        <v>194</v>
      </c>
      <c r="K175" s="21">
        <f>QUARTILE(K2:K171,1)</f>
        <v>0.52380952380952384</v>
      </c>
      <c r="L175" s="22">
        <f>QUARTILE(L2:L171,1)</f>
        <v>19</v>
      </c>
      <c r="M175" s="66"/>
    </row>
    <row r="176" spans="1:18" x14ac:dyDescent="0.2">
      <c r="E176" s="87" t="s">
        <v>190</v>
      </c>
      <c r="F176" s="23">
        <f>MEDIAN(F2:F171)</f>
        <v>0.9</v>
      </c>
      <c r="G176" s="19">
        <f>93/170</f>
        <v>0.54705882352941182</v>
      </c>
      <c r="H176" s="19">
        <f>61/170</f>
        <v>0.35882352941176471</v>
      </c>
      <c r="I176" s="76">
        <f>I174/I175</f>
        <v>0.81097560975609762</v>
      </c>
      <c r="K176" s="21">
        <f>QUARTILE(K2:K171,3)</f>
        <v>0.83333333333333337</v>
      </c>
      <c r="L176" s="22">
        <f>QUARTILE(L2:L171,3)</f>
        <v>49</v>
      </c>
      <c r="M176" s="66"/>
    </row>
    <row r="177" spans="4:18" x14ac:dyDescent="0.2">
      <c r="E177" s="87" t="s">
        <v>194</v>
      </c>
      <c r="F177" s="20">
        <f>QUARTILE(F2:F171,1)</f>
        <v>0.83333333333333337</v>
      </c>
      <c r="G177" s="57" t="s">
        <v>195</v>
      </c>
      <c r="H177" s="57" t="s">
        <v>196</v>
      </c>
      <c r="K177" s="21"/>
      <c r="L177" s="71"/>
    </row>
    <row r="178" spans="4:18" x14ac:dyDescent="0.2">
      <c r="E178" s="87" t="s">
        <v>197</v>
      </c>
      <c r="F178" s="20">
        <f>QUARTILE(F2:F171,3)</f>
        <v>0.96666666666666667</v>
      </c>
      <c r="G178" s="19">
        <f>13/170</f>
        <v>7.6470588235294124E-2</v>
      </c>
      <c r="H178" s="19">
        <f>17/170</f>
        <v>0.1</v>
      </c>
      <c r="K178" s="21"/>
      <c r="L178" s="71"/>
    </row>
    <row r="179" spans="4:18" x14ac:dyDescent="0.2">
      <c r="E179" s="87" t="s">
        <v>198</v>
      </c>
      <c r="G179" s="57" t="s">
        <v>199</v>
      </c>
      <c r="H179" s="57" t="s">
        <v>200</v>
      </c>
      <c r="K179" s="21"/>
      <c r="L179" s="71"/>
    </row>
    <row r="180" spans="4:18" ht="145" thickBot="1" x14ac:dyDescent="0.25">
      <c r="E180" s="88" t="s">
        <v>201</v>
      </c>
      <c r="F180" s="82"/>
      <c r="G180" s="78" t="s">
        <v>202</v>
      </c>
      <c r="H180" s="78" t="s">
        <v>203</v>
      </c>
      <c r="I180" s="75"/>
      <c r="J180" s="75"/>
      <c r="K180" s="24"/>
      <c r="L180" s="72"/>
      <c r="R180" s="57">
        <f>P180-Q180</f>
        <v>0</v>
      </c>
    </row>
    <row r="181" spans="4:18" x14ac:dyDescent="0.2">
      <c r="D181" s="94" t="s">
        <v>241</v>
      </c>
      <c r="E181" s="57">
        <v>4</v>
      </c>
      <c r="H181" s="57">
        <v>0</v>
      </c>
      <c r="I181" s="57">
        <v>6</v>
      </c>
    </row>
  </sheetData>
  <autoFilter ref="A1:R171" xr:uid="{41E58107-E5F2-7746-9230-89C66A3AC1A5}"/>
  <sortState ref="A2:R180">
    <sortCondition ref="B2:B180"/>
  </sortState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0EE9-D2E6-5249-A5E6-1DDF9FDCE855}">
  <dimension ref="A1:O175"/>
  <sheetViews>
    <sheetView workbookViewId="0">
      <pane xSplit="2" ySplit="1" topLeftCell="C39" activePane="bottomRight" state="frozen"/>
      <selection pane="topRight" activeCell="C1" sqref="C1"/>
      <selection pane="bottomLeft" activeCell="A2" sqref="A2"/>
      <selection pane="bottomRight" activeCell="N11" sqref="N11"/>
    </sheetView>
  </sheetViews>
  <sheetFormatPr baseColWidth="10" defaultRowHeight="16" x14ac:dyDescent="0.2"/>
  <cols>
    <col min="1" max="1" width="9.5" style="38" bestFit="1" customWidth="1"/>
    <col min="2" max="2" width="5" style="47" bestFit="1" customWidth="1"/>
    <col min="3" max="3" width="12.6640625" style="38" customWidth="1"/>
    <col min="4" max="4" width="12.5" style="33" customWidth="1"/>
    <col min="7" max="7" width="10.83203125" style="7"/>
    <col min="15" max="15" width="10.83203125" style="7"/>
  </cols>
  <sheetData>
    <row r="1" spans="1:15" x14ac:dyDescent="0.2">
      <c r="A1" s="36" t="s">
        <v>0</v>
      </c>
      <c r="B1" s="28" t="s">
        <v>234</v>
      </c>
      <c r="C1" s="28" t="s">
        <v>235</v>
      </c>
      <c r="D1" s="28" t="s">
        <v>237</v>
      </c>
      <c r="E1" s="28" t="s">
        <v>236</v>
      </c>
      <c r="F1" s="28" t="s">
        <v>238</v>
      </c>
      <c r="G1" s="1" t="s">
        <v>239</v>
      </c>
      <c r="L1" s="49" t="s">
        <v>237</v>
      </c>
      <c r="M1" s="49" t="s">
        <v>233</v>
      </c>
      <c r="N1" s="49" t="s">
        <v>238</v>
      </c>
      <c r="O1" s="49" t="s">
        <v>240</v>
      </c>
    </row>
    <row r="2" spans="1:15" x14ac:dyDescent="0.2">
      <c r="A2" s="39" t="s">
        <v>205</v>
      </c>
      <c r="B2" s="43">
        <v>93</v>
      </c>
      <c r="C2" s="9">
        <v>45170</v>
      </c>
      <c r="D2">
        <v>93</v>
      </c>
      <c r="E2" s="27">
        <v>942.3261</v>
      </c>
      <c r="F2">
        <v>93</v>
      </c>
      <c r="G2" s="7">
        <v>131.499</v>
      </c>
      <c r="L2" s="50">
        <v>87</v>
      </c>
      <c r="M2" s="51">
        <v>213.78270000000001</v>
      </c>
      <c r="N2" s="50">
        <v>87</v>
      </c>
      <c r="O2" s="49" t="s">
        <v>204</v>
      </c>
    </row>
    <row r="3" spans="1:15" x14ac:dyDescent="0.2">
      <c r="A3" s="40" t="s">
        <v>206</v>
      </c>
      <c r="B3" s="44">
        <v>731</v>
      </c>
      <c r="C3" s="10">
        <v>45173</v>
      </c>
      <c r="D3">
        <v>731</v>
      </c>
      <c r="E3" s="27">
        <v>452.30190000000005</v>
      </c>
      <c r="F3">
        <v>731</v>
      </c>
      <c r="G3" s="7">
        <v>62.036000000000001</v>
      </c>
      <c r="L3" s="50">
        <v>386</v>
      </c>
      <c r="M3" s="51">
        <v>1569.5982000000001</v>
      </c>
      <c r="N3" s="50">
        <v>386</v>
      </c>
      <c r="O3" s="49">
        <v>87.756</v>
      </c>
    </row>
    <row r="4" spans="1:15" x14ac:dyDescent="0.2">
      <c r="A4" s="39" t="s">
        <v>205</v>
      </c>
      <c r="B4" s="43">
        <v>125</v>
      </c>
      <c r="C4" s="9">
        <v>45174</v>
      </c>
      <c r="D4">
        <v>125</v>
      </c>
      <c r="E4" s="27">
        <v>606.17880000000002</v>
      </c>
      <c r="F4">
        <v>125</v>
      </c>
      <c r="G4" s="7">
        <v>59.651000000000003</v>
      </c>
      <c r="L4" s="50">
        <v>469</v>
      </c>
      <c r="M4" s="51">
        <v>802.68390000000011</v>
      </c>
      <c r="N4" s="50">
        <v>469</v>
      </c>
      <c r="O4" s="49">
        <v>363.87599999999998</v>
      </c>
    </row>
    <row r="5" spans="1:15" x14ac:dyDescent="0.2">
      <c r="A5" s="39" t="s">
        <v>207</v>
      </c>
      <c r="B5" s="43">
        <v>699</v>
      </c>
      <c r="C5" s="9">
        <v>45177</v>
      </c>
      <c r="D5">
        <v>699</v>
      </c>
      <c r="E5" s="27">
        <v>435.14160000000004</v>
      </c>
      <c r="F5">
        <v>699</v>
      </c>
      <c r="G5" s="7">
        <v>154.01900000000001</v>
      </c>
      <c r="L5" s="50">
        <v>656</v>
      </c>
      <c r="M5" s="51">
        <v>908.01930000000016</v>
      </c>
      <c r="N5" s="50"/>
      <c r="O5" s="49"/>
    </row>
    <row r="6" spans="1:15" x14ac:dyDescent="0.2">
      <c r="A6" s="39" t="s">
        <v>208</v>
      </c>
      <c r="B6" s="43">
        <v>435</v>
      </c>
      <c r="C6" s="9">
        <v>45180</v>
      </c>
      <c r="D6">
        <v>435</v>
      </c>
      <c r="E6" s="27">
        <v>1484.6867999999999</v>
      </c>
      <c r="F6">
        <v>435</v>
      </c>
      <c r="G6" s="7">
        <v>141.911</v>
      </c>
      <c r="L6" s="50">
        <v>704</v>
      </c>
      <c r="M6" s="51">
        <v>365.27220000000005</v>
      </c>
      <c r="N6" s="50"/>
      <c r="O6" s="49"/>
    </row>
    <row r="7" spans="1:15" x14ac:dyDescent="0.2">
      <c r="A7" s="40" t="s">
        <v>206</v>
      </c>
      <c r="B7" s="44">
        <v>732</v>
      </c>
      <c r="C7" s="10">
        <v>45180</v>
      </c>
      <c r="D7">
        <v>732</v>
      </c>
      <c r="E7" s="27">
        <v>482.03400000000005</v>
      </c>
      <c r="F7">
        <v>732</v>
      </c>
      <c r="G7" s="7">
        <v>85.057000000000002</v>
      </c>
      <c r="L7" s="50">
        <v>714</v>
      </c>
      <c r="M7" s="51">
        <v>2649.1446000000005</v>
      </c>
      <c r="N7" s="50">
        <v>714</v>
      </c>
      <c r="O7" s="49">
        <v>59.497999999999998</v>
      </c>
    </row>
    <row r="8" spans="1:15" x14ac:dyDescent="0.2">
      <c r="A8" s="39" t="s">
        <v>209</v>
      </c>
      <c r="B8" s="43">
        <v>386</v>
      </c>
      <c r="C8" s="9">
        <v>45181</v>
      </c>
      <c r="D8">
        <v>162</v>
      </c>
      <c r="E8" s="27">
        <v>118.19010000000002</v>
      </c>
      <c r="F8">
        <v>162</v>
      </c>
      <c r="G8" s="7">
        <v>45.362000000000002</v>
      </c>
    </row>
    <row r="9" spans="1:15" x14ac:dyDescent="0.2">
      <c r="A9" s="39" t="s">
        <v>210</v>
      </c>
      <c r="B9" s="43">
        <v>685</v>
      </c>
      <c r="C9" s="9">
        <v>45181</v>
      </c>
      <c r="D9">
        <v>685</v>
      </c>
      <c r="E9" s="27">
        <v>402.91170000000005</v>
      </c>
      <c r="F9">
        <v>685</v>
      </c>
      <c r="G9" s="7">
        <v>152.32900000000001</v>
      </c>
    </row>
    <row r="10" spans="1:15" x14ac:dyDescent="0.2">
      <c r="A10" s="39" t="s">
        <v>208</v>
      </c>
      <c r="B10" s="43">
        <v>460</v>
      </c>
      <c r="C10" s="9">
        <v>45205</v>
      </c>
      <c r="D10">
        <v>460</v>
      </c>
      <c r="E10" s="27">
        <v>484.53870000000001</v>
      </c>
      <c r="F10">
        <v>460</v>
      </c>
      <c r="G10" s="7">
        <v>270.80500000000001</v>
      </c>
    </row>
    <row r="11" spans="1:15" x14ac:dyDescent="0.2">
      <c r="A11" s="39" t="s">
        <v>211</v>
      </c>
      <c r="B11" s="43">
        <v>424</v>
      </c>
      <c r="C11" s="9">
        <v>45208</v>
      </c>
      <c r="D11">
        <v>424</v>
      </c>
      <c r="E11" s="27">
        <v>722.16090000000008</v>
      </c>
      <c r="F11">
        <v>424</v>
      </c>
      <c r="G11" s="7">
        <v>98.988</v>
      </c>
    </row>
    <row r="12" spans="1:15" x14ac:dyDescent="0.2">
      <c r="A12" s="39" t="s">
        <v>212</v>
      </c>
      <c r="B12" s="43">
        <v>442</v>
      </c>
      <c r="C12" s="9">
        <v>45208</v>
      </c>
      <c r="D12">
        <v>442</v>
      </c>
      <c r="E12" s="27">
        <v>1051.2564</v>
      </c>
      <c r="F12">
        <v>442</v>
      </c>
      <c r="G12" s="7">
        <v>467.03399999999999</v>
      </c>
    </row>
    <row r="13" spans="1:15" x14ac:dyDescent="0.2">
      <c r="A13" s="39" t="s">
        <v>213</v>
      </c>
      <c r="B13" s="43">
        <v>132</v>
      </c>
      <c r="C13" s="9">
        <v>45210</v>
      </c>
      <c r="D13">
        <v>132</v>
      </c>
      <c r="E13" s="27">
        <v>519.88740000000007</v>
      </c>
      <c r="F13">
        <v>132</v>
      </c>
      <c r="G13" s="7">
        <v>335.21</v>
      </c>
    </row>
    <row r="14" spans="1:15" x14ac:dyDescent="0.2">
      <c r="A14" s="39" t="s">
        <v>214</v>
      </c>
      <c r="B14" s="43">
        <v>422</v>
      </c>
      <c r="C14" s="9">
        <v>45211</v>
      </c>
      <c r="D14">
        <v>422</v>
      </c>
      <c r="E14" s="27">
        <v>879.11520000000007</v>
      </c>
      <c r="F14">
        <v>422</v>
      </c>
      <c r="G14" s="7">
        <v>11.862</v>
      </c>
    </row>
    <row r="15" spans="1:15" x14ac:dyDescent="0.2">
      <c r="A15" s="39" t="s">
        <v>215</v>
      </c>
      <c r="B15" s="43">
        <v>452</v>
      </c>
      <c r="C15" s="9">
        <v>45211</v>
      </c>
      <c r="D15">
        <v>452</v>
      </c>
      <c r="E15" s="27">
        <v>1074.2196000000001</v>
      </c>
      <c r="F15">
        <v>452</v>
      </c>
      <c r="G15" s="7">
        <v>11.349</v>
      </c>
    </row>
    <row r="16" spans="1:15" x14ac:dyDescent="0.2">
      <c r="A16" s="39" t="s">
        <v>216</v>
      </c>
      <c r="B16" s="43">
        <v>746</v>
      </c>
      <c r="C16" s="9">
        <v>45211</v>
      </c>
      <c r="D16">
        <v>746</v>
      </c>
      <c r="E16" s="27">
        <v>1350.5577000000001</v>
      </c>
      <c r="F16">
        <v>746</v>
      </c>
      <c r="G16" s="7">
        <v>149.738</v>
      </c>
    </row>
    <row r="17" spans="1:7" x14ac:dyDescent="0.2">
      <c r="A17" s="39" t="s">
        <v>217</v>
      </c>
      <c r="B17" s="43">
        <v>446</v>
      </c>
      <c r="C17" s="9">
        <v>45212</v>
      </c>
      <c r="D17">
        <v>446</v>
      </c>
      <c r="E17" s="27">
        <v>371.78579999999999</v>
      </c>
      <c r="F17">
        <v>446</v>
      </c>
      <c r="G17" s="7">
        <v>45.543999999999997</v>
      </c>
    </row>
    <row r="18" spans="1:7" x14ac:dyDescent="0.2">
      <c r="A18" s="40" t="s">
        <v>218</v>
      </c>
      <c r="B18" s="44">
        <v>751</v>
      </c>
      <c r="C18" s="10">
        <v>45216</v>
      </c>
      <c r="D18">
        <v>751</v>
      </c>
      <c r="E18" s="27">
        <v>243.92189999999999</v>
      </c>
      <c r="F18">
        <v>751</v>
      </c>
      <c r="G18" s="7">
        <v>108.188</v>
      </c>
    </row>
    <row r="19" spans="1:7" x14ac:dyDescent="0.2">
      <c r="A19" s="39" t="s">
        <v>219</v>
      </c>
      <c r="B19" s="43">
        <v>393</v>
      </c>
      <c r="C19" s="9">
        <v>45219</v>
      </c>
      <c r="D19">
        <v>393</v>
      </c>
      <c r="E19" s="27">
        <v>561.0942</v>
      </c>
      <c r="F19">
        <v>393</v>
      </c>
      <c r="G19" s="7">
        <v>160.72200000000001</v>
      </c>
    </row>
    <row r="20" spans="1:7" x14ac:dyDescent="0.2">
      <c r="A20" s="39" t="s">
        <v>220</v>
      </c>
      <c r="B20" s="43">
        <v>417</v>
      </c>
      <c r="C20" s="9">
        <v>45223</v>
      </c>
      <c r="D20">
        <v>417</v>
      </c>
      <c r="E20" s="27">
        <v>775.1943</v>
      </c>
      <c r="F20">
        <v>417</v>
      </c>
      <c r="G20" s="7">
        <v>59.826000000000001</v>
      </c>
    </row>
    <row r="21" spans="1:7" x14ac:dyDescent="0.2">
      <c r="A21" s="39" t="s">
        <v>221</v>
      </c>
      <c r="B21" s="43">
        <v>34</v>
      </c>
      <c r="C21" s="9">
        <v>45225</v>
      </c>
      <c r="D21">
        <v>34</v>
      </c>
      <c r="E21" s="27">
        <v>513.70500000000004</v>
      </c>
      <c r="F21">
        <v>34</v>
      </c>
      <c r="G21" s="7">
        <v>125.651</v>
      </c>
    </row>
    <row r="22" spans="1:7" x14ac:dyDescent="0.2">
      <c r="A22" s="39" t="s">
        <v>222</v>
      </c>
      <c r="B22" s="43">
        <v>99</v>
      </c>
      <c r="C22" s="9">
        <v>45229</v>
      </c>
      <c r="D22">
        <v>99</v>
      </c>
      <c r="E22" s="27">
        <v>568.64970000000005</v>
      </c>
      <c r="F22">
        <v>99</v>
      </c>
      <c r="G22" s="7">
        <v>151.846</v>
      </c>
    </row>
    <row r="23" spans="1:7" x14ac:dyDescent="0.2">
      <c r="A23" s="39" t="s">
        <v>212</v>
      </c>
      <c r="B23" s="43">
        <v>420</v>
      </c>
      <c r="C23" s="9">
        <v>45231</v>
      </c>
      <c r="D23">
        <v>420</v>
      </c>
      <c r="E23" s="27">
        <v>538.55190000000005</v>
      </c>
      <c r="F23">
        <v>420</v>
      </c>
      <c r="G23" s="7">
        <v>72.259</v>
      </c>
    </row>
    <row r="24" spans="1:7" x14ac:dyDescent="0.2">
      <c r="A24" s="39" t="s">
        <v>212</v>
      </c>
      <c r="B24" s="43">
        <v>459</v>
      </c>
      <c r="C24" s="9">
        <v>45231</v>
      </c>
      <c r="D24">
        <v>459</v>
      </c>
      <c r="E24" s="27">
        <v>340.97730000000001</v>
      </c>
      <c r="F24">
        <v>459</v>
      </c>
      <c r="G24" s="7">
        <v>62.597000000000001</v>
      </c>
    </row>
    <row r="25" spans="1:7" x14ac:dyDescent="0.2">
      <c r="A25" s="39" t="s">
        <v>223</v>
      </c>
      <c r="B25" s="43">
        <v>51</v>
      </c>
      <c r="C25" s="9">
        <v>45232</v>
      </c>
      <c r="D25">
        <v>51</v>
      </c>
      <c r="E25" s="27">
        <v>985.1889000000001</v>
      </c>
      <c r="F25">
        <v>51</v>
      </c>
      <c r="G25" s="7">
        <v>270.22500000000002</v>
      </c>
    </row>
    <row r="26" spans="1:7" x14ac:dyDescent="0.2">
      <c r="A26" s="39" t="s">
        <v>224</v>
      </c>
      <c r="B26" s="43">
        <v>109</v>
      </c>
      <c r="C26" s="9">
        <v>45232</v>
      </c>
      <c r="D26">
        <v>109</v>
      </c>
      <c r="E26" s="27">
        <v>975.55650000000003</v>
      </c>
      <c r="F26">
        <v>109</v>
      </c>
      <c r="G26" s="7">
        <v>66.912999999999997</v>
      </c>
    </row>
    <row r="27" spans="1:7" x14ac:dyDescent="0.2">
      <c r="A27" s="39" t="s">
        <v>225</v>
      </c>
      <c r="B27" s="43">
        <v>131</v>
      </c>
      <c r="C27" s="9">
        <v>45232</v>
      </c>
      <c r="D27">
        <v>131</v>
      </c>
      <c r="E27" s="27">
        <v>836.94240000000013</v>
      </c>
      <c r="F27">
        <v>131</v>
      </c>
      <c r="G27" s="7">
        <v>33.51</v>
      </c>
    </row>
    <row r="28" spans="1:7" x14ac:dyDescent="0.2">
      <c r="A28" s="40" t="s">
        <v>206</v>
      </c>
      <c r="B28" s="44">
        <v>759</v>
      </c>
      <c r="C28" s="10">
        <v>45232</v>
      </c>
      <c r="D28">
        <v>759</v>
      </c>
      <c r="E28" s="27">
        <v>596.7672</v>
      </c>
      <c r="F28">
        <v>759</v>
      </c>
      <c r="G28" s="7">
        <v>201.20099999999999</v>
      </c>
    </row>
    <row r="29" spans="1:7" x14ac:dyDescent="0.2">
      <c r="A29" s="39" t="s">
        <v>215</v>
      </c>
      <c r="B29" s="43">
        <v>443</v>
      </c>
      <c r="C29" s="9">
        <v>45239</v>
      </c>
      <c r="D29">
        <v>443</v>
      </c>
      <c r="E29" s="27">
        <v>500.42939999999999</v>
      </c>
      <c r="F29">
        <v>443</v>
      </c>
      <c r="G29" s="7">
        <v>59.652999999999999</v>
      </c>
    </row>
    <row r="30" spans="1:7" x14ac:dyDescent="0.2">
      <c r="A30" s="39" t="s">
        <v>226</v>
      </c>
      <c r="B30" s="43">
        <v>741</v>
      </c>
      <c r="C30" s="9">
        <v>45239</v>
      </c>
      <c r="D30">
        <v>741</v>
      </c>
      <c r="E30" s="27">
        <v>1103.4756000000002</v>
      </c>
      <c r="F30">
        <v>741</v>
      </c>
      <c r="G30" s="7">
        <v>185.56800000000001</v>
      </c>
    </row>
    <row r="31" spans="1:7" x14ac:dyDescent="0.2">
      <c r="A31" s="40" t="s">
        <v>209</v>
      </c>
      <c r="B31" s="44">
        <v>439</v>
      </c>
      <c r="C31" s="10">
        <v>45244</v>
      </c>
      <c r="D31">
        <v>439</v>
      </c>
      <c r="E31" s="27">
        <v>607.35180000000003</v>
      </c>
      <c r="F31">
        <v>439</v>
      </c>
      <c r="G31" s="7">
        <v>406.45</v>
      </c>
    </row>
    <row r="32" spans="1:7" x14ac:dyDescent="0.2">
      <c r="A32" s="39" t="s">
        <v>207</v>
      </c>
      <c r="B32" s="43">
        <v>734</v>
      </c>
      <c r="C32" s="9">
        <v>45244</v>
      </c>
      <c r="D32">
        <v>734</v>
      </c>
      <c r="E32" s="27">
        <v>714.15690000000006</v>
      </c>
      <c r="F32">
        <v>734</v>
      </c>
      <c r="G32" s="7">
        <v>91.048000000000002</v>
      </c>
    </row>
    <row r="33" spans="1:7" x14ac:dyDescent="0.2">
      <c r="A33" s="39" t="s">
        <v>222</v>
      </c>
      <c r="B33" s="43">
        <v>110</v>
      </c>
      <c r="C33" s="9">
        <v>45245</v>
      </c>
      <c r="D33">
        <v>110</v>
      </c>
      <c r="E33" s="27">
        <v>820.28580000000011</v>
      </c>
      <c r="F33">
        <v>110</v>
      </c>
      <c r="G33" s="7">
        <v>456.49</v>
      </c>
    </row>
    <row r="34" spans="1:7" x14ac:dyDescent="0.2">
      <c r="A34" s="40" t="s">
        <v>227</v>
      </c>
      <c r="B34" s="44">
        <v>762</v>
      </c>
      <c r="C34" s="10">
        <v>45245</v>
      </c>
      <c r="D34">
        <v>762</v>
      </c>
      <c r="E34" s="27">
        <v>142.80240000000001</v>
      </c>
      <c r="F34">
        <v>762</v>
      </c>
      <c r="G34" s="7">
        <v>150.14099999999999</v>
      </c>
    </row>
    <row r="35" spans="1:7" x14ac:dyDescent="0.2">
      <c r="A35" s="39" t="s">
        <v>228</v>
      </c>
      <c r="B35" s="43">
        <v>749</v>
      </c>
      <c r="C35" s="9">
        <v>45259</v>
      </c>
      <c r="D35">
        <v>749</v>
      </c>
      <c r="E35" s="27">
        <v>73.747200000000007</v>
      </c>
      <c r="F35">
        <v>749</v>
      </c>
      <c r="G35" s="7">
        <v>82.477000000000004</v>
      </c>
    </row>
    <row r="36" spans="1:7" x14ac:dyDescent="0.2">
      <c r="A36" s="39" t="s">
        <v>218</v>
      </c>
      <c r="B36" s="43">
        <v>761</v>
      </c>
      <c r="C36" s="9">
        <v>45259</v>
      </c>
      <c r="D36">
        <v>761</v>
      </c>
      <c r="E36" s="27">
        <v>790.87800000000004</v>
      </c>
      <c r="F36">
        <v>761</v>
      </c>
      <c r="G36" s="7">
        <v>227.667</v>
      </c>
    </row>
    <row r="37" spans="1:7" x14ac:dyDescent="0.2">
      <c r="A37" s="39" t="s">
        <v>229</v>
      </c>
      <c r="B37" s="43">
        <v>108</v>
      </c>
      <c r="C37" s="9">
        <v>45261</v>
      </c>
      <c r="D37">
        <v>108</v>
      </c>
      <c r="E37" s="27">
        <v>1028.8107000000002</v>
      </c>
      <c r="F37">
        <v>108</v>
      </c>
      <c r="G37" s="7">
        <v>316.46300000000002</v>
      </c>
    </row>
    <row r="38" spans="1:7" x14ac:dyDescent="0.2">
      <c r="A38" s="39" t="s">
        <v>230</v>
      </c>
      <c r="B38" s="43">
        <v>720</v>
      </c>
      <c r="C38" s="9">
        <v>45266</v>
      </c>
      <c r="D38">
        <v>720</v>
      </c>
      <c r="E38" s="27">
        <v>282.95520000000005</v>
      </c>
      <c r="F38">
        <v>720</v>
      </c>
      <c r="G38" s="7">
        <v>57.244</v>
      </c>
    </row>
    <row r="39" spans="1:7" x14ac:dyDescent="0.2">
      <c r="A39" s="39" t="s">
        <v>231</v>
      </c>
      <c r="B39" s="43">
        <v>742</v>
      </c>
      <c r="C39" s="9">
        <v>45268</v>
      </c>
      <c r="D39">
        <v>742</v>
      </c>
      <c r="E39" s="27">
        <v>1074.8613</v>
      </c>
      <c r="F39">
        <v>742</v>
      </c>
      <c r="G39" s="7">
        <v>38.893000000000001</v>
      </c>
    </row>
    <row r="40" spans="1:7" x14ac:dyDescent="0.2">
      <c r="A40" s="39" t="s">
        <v>207</v>
      </c>
      <c r="B40" s="43">
        <v>768</v>
      </c>
      <c r="C40" s="9">
        <v>45281</v>
      </c>
      <c r="D40">
        <v>768</v>
      </c>
      <c r="E40" s="27">
        <v>126.23550000000002</v>
      </c>
      <c r="F40">
        <v>768</v>
      </c>
      <c r="G40" s="7" t="s">
        <v>204</v>
      </c>
    </row>
    <row r="41" spans="1:7" x14ac:dyDescent="0.2">
      <c r="A41" s="39" t="s">
        <v>206</v>
      </c>
      <c r="B41" s="43">
        <v>767</v>
      </c>
      <c r="C41" s="9">
        <v>45293</v>
      </c>
      <c r="D41">
        <v>767</v>
      </c>
      <c r="E41" s="27">
        <v>378.0027</v>
      </c>
      <c r="F41">
        <v>767</v>
      </c>
      <c r="G41" s="7">
        <v>23.818000000000001</v>
      </c>
    </row>
    <row r="42" spans="1:7" x14ac:dyDescent="0.2">
      <c r="A42" s="39" t="s">
        <v>216</v>
      </c>
      <c r="B42" s="43">
        <v>739</v>
      </c>
      <c r="C42" s="9">
        <v>45294</v>
      </c>
      <c r="D42">
        <v>739</v>
      </c>
      <c r="E42" s="27">
        <v>893.65350000000001</v>
      </c>
      <c r="F42">
        <v>739</v>
      </c>
      <c r="G42" s="7">
        <v>102.45399999999999</v>
      </c>
    </row>
    <row r="43" spans="1:7" x14ac:dyDescent="0.2">
      <c r="A43" s="39" t="s">
        <v>205</v>
      </c>
      <c r="B43" s="43">
        <v>147</v>
      </c>
      <c r="C43" s="9">
        <v>45295</v>
      </c>
      <c r="D43">
        <v>147</v>
      </c>
      <c r="E43" s="27">
        <v>782.43240000000003</v>
      </c>
      <c r="F43">
        <v>147</v>
      </c>
      <c r="G43" s="7">
        <v>85.075999999999993</v>
      </c>
    </row>
    <row r="44" spans="1:7" x14ac:dyDescent="0.2">
      <c r="A44" s="39" t="s">
        <v>211</v>
      </c>
      <c r="B44" s="43">
        <v>414</v>
      </c>
      <c r="C44" s="9">
        <v>45299</v>
      </c>
      <c r="D44">
        <v>414</v>
      </c>
      <c r="E44" s="27">
        <v>1122.1608000000001</v>
      </c>
      <c r="F44">
        <v>414</v>
      </c>
      <c r="G44" s="7">
        <v>148.34700000000001</v>
      </c>
    </row>
    <row r="45" spans="1:7" x14ac:dyDescent="0.2">
      <c r="A45" s="39" t="s">
        <v>207</v>
      </c>
      <c r="B45" s="43">
        <v>735</v>
      </c>
      <c r="C45" s="9">
        <v>45300</v>
      </c>
      <c r="D45">
        <v>735</v>
      </c>
      <c r="E45" s="27">
        <v>404.65740000000005</v>
      </c>
      <c r="F45">
        <v>735</v>
      </c>
      <c r="G45" s="7">
        <v>136.983</v>
      </c>
    </row>
    <row r="46" spans="1:7" x14ac:dyDescent="0.2">
      <c r="A46" s="39" t="s">
        <v>226</v>
      </c>
      <c r="B46" s="43">
        <v>705</v>
      </c>
      <c r="C46" s="9">
        <v>45301</v>
      </c>
      <c r="D46">
        <v>705</v>
      </c>
      <c r="E46" s="27">
        <v>169.7055</v>
      </c>
      <c r="F46">
        <v>705</v>
      </c>
      <c r="G46" s="7">
        <v>221.077</v>
      </c>
    </row>
    <row r="47" spans="1:7" x14ac:dyDescent="0.2">
      <c r="A47" s="39" t="s">
        <v>220</v>
      </c>
      <c r="B47" s="43">
        <v>469</v>
      </c>
      <c r="C47" s="9">
        <v>45302</v>
      </c>
      <c r="D47">
        <v>467</v>
      </c>
      <c r="E47" s="27">
        <v>800.18610000000001</v>
      </c>
      <c r="F47">
        <v>467</v>
      </c>
      <c r="G47" s="7">
        <v>92.688000000000002</v>
      </c>
    </row>
    <row r="48" spans="1:7" x14ac:dyDescent="0.2">
      <c r="A48" s="39" t="s">
        <v>231</v>
      </c>
      <c r="B48" s="43">
        <v>748</v>
      </c>
      <c r="C48" s="9">
        <v>45306</v>
      </c>
      <c r="D48">
        <v>748</v>
      </c>
      <c r="E48" s="27">
        <v>681.4923</v>
      </c>
      <c r="F48">
        <v>748</v>
      </c>
      <c r="G48" s="7" t="s">
        <v>204</v>
      </c>
    </row>
    <row r="49" spans="1:7" x14ac:dyDescent="0.2">
      <c r="A49" s="39" t="s">
        <v>232</v>
      </c>
      <c r="B49" s="43">
        <v>724</v>
      </c>
      <c r="C49" s="9">
        <v>45308</v>
      </c>
      <c r="D49">
        <v>724</v>
      </c>
      <c r="E49" s="27">
        <v>379.75530000000003</v>
      </c>
      <c r="F49">
        <v>724</v>
      </c>
      <c r="G49" s="7">
        <v>25.273</v>
      </c>
    </row>
    <row r="50" spans="1:7" x14ac:dyDescent="0.2">
      <c r="A50" s="39" t="s">
        <v>224</v>
      </c>
      <c r="B50" s="43">
        <v>130</v>
      </c>
      <c r="C50" s="9">
        <v>45309</v>
      </c>
      <c r="D50">
        <v>130</v>
      </c>
      <c r="E50" s="27">
        <v>56.200499999999998</v>
      </c>
      <c r="F50">
        <v>130</v>
      </c>
      <c r="G50" s="7" t="s">
        <v>204</v>
      </c>
    </row>
    <row r="51" spans="1:7" x14ac:dyDescent="0.2">
      <c r="A51" s="39" t="s">
        <v>218</v>
      </c>
      <c r="B51" s="43">
        <v>752</v>
      </c>
      <c r="C51" s="9">
        <v>45309</v>
      </c>
      <c r="D51">
        <v>752</v>
      </c>
      <c r="E51" s="27">
        <v>2085.5733</v>
      </c>
      <c r="F51">
        <v>752</v>
      </c>
      <c r="G51" s="7">
        <v>206.24100000000001</v>
      </c>
    </row>
    <row r="52" spans="1:7" x14ac:dyDescent="0.2">
      <c r="A52" s="39" t="s">
        <v>210</v>
      </c>
      <c r="B52" s="43">
        <v>693</v>
      </c>
      <c r="C52" s="9">
        <v>45316</v>
      </c>
      <c r="D52">
        <v>693</v>
      </c>
      <c r="E52" s="27">
        <v>847.3062000000001</v>
      </c>
      <c r="F52">
        <v>693</v>
      </c>
      <c r="G52" s="7">
        <v>50.621000000000002</v>
      </c>
    </row>
    <row r="53" spans="1:7" x14ac:dyDescent="0.2">
      <c r="A53" s="39" t="s">
        <v>226</v>
      </c>
      <c r="B53" s="43">
        <v>750</v>
      </c>
      <c r="C53" s="9">
        <v>45317</v>
      </c>
      <c r="D53">
        <v>750</v>
      </c>
      <c r="E53" s="27">
        <v>607.77269999999999</v>
      </c>
      <c r="F53">
        <v>750</v>
      </c>
      <c r="G53" s="7">
        <v>99.831999999999994</v>
      </c>
    </row>
    <row r="54" spans="1:7" x14ac:dyDescent="0.2">
      <c r="A54" s="26"/>
      <c r="B54" s="45"/>
      <c r="C54" s="29"/>
      <c r="D54" s="30"/>
    </row>
    <row r="55" spans="1:7" x14ac:dyDescent="0.2">
      <c r="A55" s="41"/>
      <c r="B55" s="46"/>
      <c r="C55" s="31"/>
      <c r="D55" s="30"/>
    </row>
    <row r="56" spans="1:7" x14ac:dyDescent="0.2">
      <c r="A56" s="26"/>
      <c r="B56" s="45"/>
      <c r="C56" s="29"/>
      <c r="D56" s="30"/>
    </row>
    <row r="57" spans="1:7" x14ac:dyDescent="0.2">
      <c r="A57" s="26"/>
      <c r="B57" s="45"/>
      <c r="C57" s="29"/>
      <c r="D57" s="30"/>
    </row>
    <row r="58" spans="1:7" x14ac:dyDescent="0.2">
      <c r="A58" s="26"/>
      <c r="B58" s="45"/>
      <c r="C58" s="29"/>
      <c r="D58" s="32"/>
    </row>
    <row r="59" spans="1:7" x14ac:dyDescent="0.2">
      <c r="A59" s="26"/>
      <c r="B59" s="45"/>
      <c r="C59" s="29"/>
      <c r="D59" s="30"/>
    </row>
    <row r="60" spans="1:7" x14ac:dyDescent="0.2">
      <c r="A60" s="26"/>
      <c r="B60" s="45"/>
      <c r="C60" s="29"/>
      <c r="D60" s="32"/>
    </row>
    <row r="61" spans="1:7" x14ac:dyDescent="0.2">
      <c r="A61" s="26"/>
      <c r="B61" s="45"/>
      <c r="C61" s="29"/>
      <c r="D61" s="30"/>
    </row>
    <row r="62" spans="1:7" x14ac:dyDescent="0.2">
      <c r="A62" s="26"/>
      <c r="B62" s="45"/>
      <c r="C62" s="29"/>
      <c r="D62" s="30"/>
    </row>
    <row r="63" spans="1:7" x14ac:dyDescent="0.2">
      <c r="A63" s="26"/>
      <c r="B63" s="45"/>
      <c r="C63" s="29"/>
      <c r="D63" s="30"/>
    </row>
    <row r="64" spans="1:7" x14ac:dyDescent="0.2">
      <c r="A64" s="41"/>
      <c r="B64" s="46"/>
      <c r="C64" s="31"/>
      <c r="D64" s="30"/>
    </row>
    <row r="65" spans="1:4" x14ac:dyDescent="0.2">
      <c r="A65" s="26"/>
      <c r="B65" s="45"/>
      <c r="C65" s="29"/>
      <c r="D65" s="34"/>
    </row>
    <row r="66" spans="1:4" x14ac:dyDescent="0.2">
      <c r="A66" s="41"/>
      <c r="B66" s="46"/>
      <c r="C66" s="31"/>
      <c r="D66" s="30"/>
    </row>
    <row r="67" spans="1:4" x14ac:dyDescent="0.2">
      <c r="A67" s="26"/>
      <c r="B67" s="45"/>
      <c r="C67" s="29"/>
      <c r="D67" s="30"/>
    </row>
    <row r="68" spans="1:4" x14ac:dyDescent="0.2">
      <c r="A68" s="26"/>
      <c r="B68" s="45"/>
      <c r="C68" s="29"/>
      <c r="D68" s="30"/>
    </row>
    <row r="69" spans="1:4" x14ac:dyDescent="0.2">
      <c r="A69" s="26"/>
      <c r="B69" s="45"/>
      <c r="C69" s="29"/>
      <c r="D69" s="30"/>
    </row>
    <row r="70" spans="1:4" x14ac:dyDescent="0.2">
      <c r="A70" s="26"/>
      <c r="B70" s="45"/>
      <c r="C70" s="29"/>
      <c r="D70" s="30"/>
    </row>
    <row r="71" spans="1:4" x14ac:dyDescent="0.2">
      <c r="C71" s="33"/>
      <c r="D71" s="32"/>
    </row>
    <row r="72" spans="1:4" x14ac:dyDescent="0.2">
      <c r="A72" s="26"/>
      <c r="B72" s="45"/>
      <c r="C72" s="29"/>
      <c r="D72" s="32"/>
    </row>
    <row r="73" spans="1:4" x14ac:dyDescent="0.2">
      <c r="A73" s="42"/>
      <c r="B73" s="48"/>
      <c r="C73" s="35"/>
      <c r="D73" s="32"/>
    </row>
    <row r="74" spans="1:4" x14ac:dyDescent="0.2">
      <c r="A74" s="26"/>
      <c r="B74" s="45"/>
      <c r="C74" s="29"/>
      <c r="D74" s="30"/>
    </row>
    <row r="75" spans="1:4" x14ac:dyDescent="0.2">
      <c r="A75" s="26"/>
      <c r="B75" s="45"/>
      <c r="C75" s="29"/>
      <c r="D75" s="32"/>
    </row>
    <row r="76" spans="1:4" x14ac:dyDescent="0.2">
      <c r="A76" s="26"/>
      <c r="B76" s="45"/>
      <c r="C76" s="29"/>
      <c r="D76" s="30"/>
    </row>
    <row r="77" spans="1:4" x14ac:dyDescent="0.2">
      <c r="A77" s="41"/>
      <c r="B77" s="46"/>
      <c r="C77" s="31"/>
      <c r="D77" s="32"/>
    </row>
    <row r="78" spans="1:4" x14ac:dyDescent="0.2">
      <c r="A78" s="41"/>
      <c r="B78" s="46"/>
      <c r="C78" s="31"/>
      <c r="D78" s="32"/>
    </row>
    <row r="79" spans="1:4" x14ac:dyDescent="0.2">
      <c r="A79" s="41"/>
      <c r="B79" s="46"/>
      <c r="C79" s="31"/>
      <c r="D79" s="32"/>
    </row>
    <row r="80" spans="1:4" x14ac:dyDescent="0.2">
      <c r="A80" s="26"/>
      <c r="B80" s="45"/>
      <c r="C80" s="29"/>
      <c r="D80" s="32"/>
    </row>
    <row r="81" spans="1:4" x14ac:dyDescent="0.2">
      <c r="A81" s="41"/>
      <c r="B81" s="46"/>
      <c r="C81" s="31"/>
      <c r="D81" s="30"/>
    </row>
    <row r="82" spans="1:4" x14ac:dyDescent="0.2">
      <c r="A82" s="26"/>
      <c r="B82" s="45"/>
      <c r="C82" s="29"/>
      <c r="D82" s="30"/>
    </row>
    <row r="83" spans="1:4" x14ac:dyDescent="0.2">
      <c r="A83" s="41"/>
      <c r="B83" s="46"/>
      <c r="C83" s="31"/>
      <c r="D83" s="32"/>
    </row>
    <row r="84" spans="1:4" x14ac:dyDescent="0.2">
      <c r="A84" s="41"/>
      <c r="B84" s="46"/>
      <c r="C84" s="31"/>
      <c r="D84" s="32"/>
    </row>
    <row r="85" spans="1:4" x14ac:dyDescent="0.2">
      <c r="A85" s="41"/>
      <c r="B85" s="46"/>
      <c r="C85" s="31"/>
      <c r="D85" s="32"/>
    </row>
    <row r="86" spans="1:4" x14ac:dyDescent="0.2">
      <c r="A86" s="41"/>
      <c r="B86" s="46"/>
      <c r="C86" s="31"/>
      <c r="D86" s="30"/>
    </row>
    <row r="87" spans="1:4" x14ac:dyDescent="0.2">
      <c r="A87" s="26"/>
      <c r="B87" s="45"/>
      <c r="C87" s="29"/>
      <c r="D87" s="32"/>
    </row>
    <row r="88" spans="1:4" x14ac:dyDescent="0.2">
      <c r="A88" s="26"/>
      <c r="B88" s="45"/>
      <c r="C88" s="29"/>
      <c r="D88" s="32"/>
    </row>
    <row r="89" spans="1:4" x14ac:dyDescent="0.2">
      <c r="A89" s="41"/>
      <c r="B89" s="46"/>
      <c r="C89" s="31"/>
      <c r="D89" s="32"/>
    </row>
    <row r="90" spans="1:4" x14ac:dyDescent="0.2">
      <c r="A90" s="41"/>
      <c r="B90" s="46"/>
      <c r="C90" s="31"/>
      <c r="D90" s="32"/>
    </row>
    <row r="91" spans="1:4" x14ac:dyDescent="0.2">
      <c r="A91" s="41"/>
      <c r="B91" s="46"/>
      <c r="C91" s="31"/>
      <c r="D91" s="32"/>
    </row>
    <row r="92" spans="1:4" x14ac:dyDescent="0.2">
      <c r="A92" s="26"/>
      <c r="B92" s="45"/>
      <c r="C92" s="29"/>
      <c r="D92" s="32"/>
    </row>
    <row r="93" spans="1:4" x14ac:dyDescent="0.2">
      <c r="A93" s="41"/>
      <c r="B93" s="46"/>
      <c r="C93" s="31"/>
      <c r="D93" s="32"/>
    </row>
    <row r="94" spans="1:4" x14ac:dyDescent="0.2">
      <c r="A94" s="41"/>
      <c r="B94" s="46"/>
      <c r="C94" s="31"/>
      <c r="D94" s="32"/>
    </row>
    <row r="95" spans="1:4" x14ac:dyDescent="0.2">
      <c r="A95" s="41"/>
      <c r="B95" s="46"/>
      <c r="C95" s="31"/>
      <c r="D95" s="32"/>
    </row>
    <row r="96" spans="1:4" x14ac:dyDescent="0.2">
      <c r="A96" s="41"/>
      <c r="B96" s="46"/>
      <c r="C96" s="31"/>
      <c r="D96" s="32"/>
    </row>
    <row r="97" spans="1:4" x14ac:dyDescent="0.2">
      <c r="A97" s="41"/>
      <c r="B97" s="46"/>
      <c r="C97" s="31"/>
      <c r="D97" s="32"/>
    </row>
    <row r="98" spans="1:4" x14ac:dyDescent="0.2">
      <c r="A98" s="41"/>
      <c r="B98" s="46"/>
      <c r="C98" s="31"/>
      <c r="D98" s="32"/>
    </row>
    <row r="99" spans="1:4" x14ac:dyDescent="0.2">
      <c r="A99" s="41"/>
      <c r="B99" s="46"/>
      <c r="C99" s="31"/>
      <c r="D99" s="32"/>
    </row>
    <row r="100" spans="1:4" x14ac:dyDescent="0.2">
      <c r="A100" s="41"/>
      <c r="B100" s="46"/>
      <c r="C100" s="31"/>
      <c r="D100" s="32"/>
    </row>
    <row r="101" spans="1:4" x14ac:dyDescent="0.2">
      <c r="A101" s="41"/>
      <c r="B101" s="46"/>
      <c r="C101" s="31"/>
      <c r="D101" s="32"/>
    </row>
    <row r="102" spans="1:4" x14ac:dyDescent="0.2">
      <c r="A102" s="41"/>
      <c r="B102" s="46"/>
      <c r="C102" s="31"/>
      <c r="D102" s="32"/>
    </row>
    <row r="103" spans="1:4" x14ac:dyDescent="0.2">
      <c r="A103" s="41"/>
      <c r="B103" s="46"/>
      <c r="C103" s="31"/>
      <c r="D103" s="32"/>
    </row>
    <row r="104" spans="1:4" x14ac:dyDescent="0.2">
      <c r="A104" s="41"/>
      <c r="B104" s="46"/>
      <c r="C104" s="31"/>
      <c r="D104" s="32"/>
    </row>
    <row r="105" spans="1:4" x14ac:dyDescent="0.2">
      <c r="A105" s="41"/>
      <c r="B105" s="46"/>
      <c r="C105" s="31"/>
      <c r="D105" s="32"/>
    </row>
    <row r="106" spans="1:4" x14ac:dyDescent="0.2">
      <c r="A106" s="41"/>
      <c r="B106" s="46"/>
      <c r="C106" s="31"/>
      <c r="D106" s="32"/>
    </row>
    <row r="107" spans="1:4" x14ac:dyDescent="0.2">
      <c r="A107" s="41"/>
      <c r="B107" s="46"/>
      <c r="C107" s="31"/>
      <c r="D107" s="32"/>
    </row>
    <row r="108" spans="1:4" x14ac:dyDescent="0.2">
      <c r="A108" s="41"/>
      <c r="B108" s="46"/>
      <c r="C108" s="31"/>
      <c r="D108" s="32"/>
    </row>
    <row r="109" spans="1:4" x14ac:dyDescent="0.2">
      <c r="A109" s="41"/>
      <c r="B109" s="46"/>
      <c r="C109" s="31"/>
      <c r="D109" s="32"/>
    </row>
    <row r="110" spans="1:4" x14ac:dyDescent="0.2">
      <c r="A110" s="41"/>
      <c r="B110" s="46"/>
      <c r="C110" s="31"/>
      <c r="D110" s="30"/>
    </row>
    <row r="111" spans="1:4" x14ac:dyDescent="0.2">
      <c r="A111" s="41"/>
      <c r="B111" s="46"/>
      <c r="C111" s="31"/>
      <c r="D111" s="30"/>
    </row>
    <row r="112" spans="1:4" x14ac:dyDescent="0.2">
      <c r="A112" s="41"/>
      <c r="B112" s="46"/>
      <c r="C112" s="31"/>
      <c r="D112" s="30"/>
    </row>
    <row r="113" spans="1:4" x14ac:dyDescent="0.2">
      <c r="A113" s="41"/>
      <c r="B113" s="46"/>
      <c r="C113" s="31"/>
      <c r="D113" s="30"/>
    </row>
    <row r="114" spans="1:4" x14ac:dyDescent="0.2">
      <c r="A114" s="41"/>
      <c r="B114" s="46"/>
      <c r="C114" s="31"/>
      <c r="D114" s="30"/>
    </row>
    <row r="115" spans="1:4" x14ac:dyDescent="0.2">
      <c r="A115" s="41"/>
      <c r="B115" s="46"/>
      <c r="C115" s="31"/>
      <c r="D115" s="30"/>
    </row>
    <row r="116" spans="1:4" x14ac:dyDescent="0.2">
      <c r="A116" s="26"/>
      <c r="B116" s="45"/>
      <c r="C116" s="29"/>
      <c r="D116" s="30"/>
    </row>
    <row r="117" spans="1:4" x14ac:dyDescent="0.2">
      <c r="A117" s="26"/>
      <c r="B117" s="45"/>
      <c r="C117" s="29"/>
      <c r="D117" s="30"/>
    </row>
    <row r="118" spans="1:4" x14ac:dyDescent="0.2">
      <c r="A118" s="26"/>
      <c r="B118" s="45"/>
      <c r="C118" s="29"/>
      <c r="D118" s="30"/>
    </row>
    <row r="119" spans="1:4" x14ac:dyDescent="0.2">
      <c r="A119" s="26"/>
      <c r="B119" s="45"/>
      <c r="C119" s="29"/>
      <c r="D119" s="32"/>
    </row>
    <row r="120" spans="1:4" x14ac:dyDescent="0.2">
      <c r="A120" s="26"/>
      <c r="B120" s="45"/>
      <c r="C120" s="29"/>
      <c r="D120" s="32"/>
    </row>
    <row r="121" spans="1:4" x14ac:dyDescent="0.2">
      <c r="A121" s="26"/>
      <c r="B121" s="45"/>
      <c r="C121" s="29"/>
      <c r="D121" s="30"/>
    </row>
    <row r="122" spans="1:4" x14ac:dyDescent="0.2">
      <c r="A122" s="26"/>
      <c r="B122" s="45"/>
      <c r="C122" s="29"/>
      <c r="D122" s="32"/>
    </row>
    <row r="123" spans="1:4" x14ac:dyDescent="0.2">
      <c r="A123" s="26"/>
      <c r="B123" s="45"/>
      <c r="C123" s="29"/>
      <c r="D123" s="32"/>
    </row>
    <row r="124" spans="1:4" x14ac:dyDescent="0.2">
      <c r="A124" s="26"/>
      <c r="B124" s="45"/>
      <c r="C124" s="29"/>
      <c r="D124" s="30"/>
    </row>
    <row r="125" spans="1:4" x14ac:dyDescent="0.2">
      <c r="A125" s="41"/>
      <c r="B125" s="46"/>
      <c r="C125" s="31"/>
      <c r="D125" s="30"/>
    </row>
    <row r="126" spans="1:4" x14ac:dyDescent="0.2">
      <c r="A126" s="41"/>
      <c r="B126" s="46"/>
      <c r="C126" s="31"/>
      <c r="D126" s="32"/>
    </row>
    <row r="127" spans="1:4" x14ac:dyDescent="0.2">
      <c r="A127" s="26"/>
      <c r="B127" s="45"/>
      <c r="C127" s="29"/>
      <c r="D127" s="32"/>
    </row>
    <row r="128" spans="1:4" x14ac:dyDescent="0.2">
      <c r="A128" s="41"/>
      <c r="B128" s="46"/>
      <c r="C128" s="31"/>
      <c r="D128" s="30"/>
    </row>
    <row r="129" spans="1:4" x14ac:dyDescent="0.2">
      <c r="A129" s="41"/>
      <c r="B129" s="46"/>
      <c r="C129" s="31"/>
      <c r="D129" s="30"/>
    </row>
    <row r="130" spans="1:4" x14ac:dyDescent="0.2">
      <c r="A130" s="26"/>
      <c r="B130" s="45"/>
      <c r="C130" s="29"/>
      <c r="D130" s="32"/>
    </row>
    <row r="131" spans="1:4" x14ac:dyDescent="0.2">
      <c r="A131" s="26"/>
      <c r="B131" s="45"/>
      <c r="C131" s="29"/>
      <c r="D131" s="32"/>
    </row>
    <row r="132" spans="1:4" x14ac:dyDescent="0.2">
      <c r="A132" s="41"/>
      <c r="B132" s="46"/>
      <c r="C132" s="31"/>
      <c r="D132" s="30"/>
    </row>
    <row r="133" spans="1:4" x14ac:dyDescent="0.2">
      <c r="A133" s="41"/>
      <c r="B133" s="46"/>
      <c r="C133" s="31"/>
      <c r="D133" s="32"/>
    </row>
    <row r="134" spans="1:4" x14ac:dyDescent="0.2">
      <c r="A134" s="26"/>
      <c r="B134" s="45"/>
      <c r="C134" s="29"/>
      <c r="D134" s="32"/>
    </row>
    <row r="135" spans="1:4" x14ac:dyDescent="0.2">
      <c r="A135" s="26"/>
      <c r="B135" s="45"/>
      <c r="C135" s="29"/>
      <c r="D135" s="32"/>
    </row>
    <row r="136" spans="1:4" x14ac:dyDescent="0.2">
      <c r="A136" s="41"/>
      <c r="B136" s="46"/>
      <c r="C136" s="31"/>
      <c r="D136" s="32"/>
    </row>
    <row r="137" spans="1:4" x14ac:dyDescent="0.2">
      <c r="A137" s="41"/>
      <c r="B137" s="46"/>
      <c r="C137" s="31"/>
      <c r="D137" s="32"/>
    </row>
    <row r="138" spans="1:4" x14ac:dyDescent="0.2">
      <c r="A138" s="26"/>
      <c r="B138" s="45"/>
      <c r="C138" s="29"/>
      <c r="D138" s="32"/>
    </row>
    <row r="139" spans="1:4" x14ac:dyDescent="0.2">
      <c r="A139" s="41"/>
      <c r="B139" s="46"/>
      <c r="C139" s="31"/>
      <c r="D139" s="32"/>
    </row>
    <row r="140" spans="1:4" x14ac:dyDescent="0.2">
      <c r="A140" s="41"/>
      <c r="B140" s="46"/>
      <c r="C140" s="31"/>
      <c r="D140" s="32"/>
    </row>
    <row r="141" spans="1:4" x14ac:dyDescent="0.2">
      <c r="A141" s="41"/>
      <c r="B141" s="46"/>
      <c r="C141" s="31"/>
      <c r="D141" s="32"/>
    </row>
    <row r="142" spans="1:4" x14ac:dyDescent="0.2">
      <c r="A142" s="41"/>
      <c r="B142" s="46"/>
      <c r="C142" s="31"/>
      <c r="D142" s="32"/>
    </row>
    <row r="143" spans="1:4" x14ac:dyDescent="0.2">
      <c r="A143" s="41"/>
      <c r="B143" s="46"/>
      <c r="C143" s="31"/>
      <c r="D143" s="32"/>
    </row>
    <row r="144" spans="1:4" x14ac:dyDescent="0.2">
      <c r="A144" s="41"/>
      <c r="B144" s="46"/>
      <c r="C144" s="31"/>
      <c r="D144" s="32"/>
    </row>
    <row r="145" spans="1:4" x14ac:dyDescent="0.2">
      <c r="A145" s="41"/>
      <c r="B145" s="46"/>
      <c r="C145" s="31"/>
      <c r="D145" s="32"/>
    </row>
    <row r="146" spans="1:4" x14ac:dyDescent="0.2">
      <c r="A146" s="41"/>
      <c r="B146" s="46"/>
      <c r="C146" s="31"/>
      <c r="D146" s="32"/>
    </row>
    <row r="147" spans="1:4" x14ac:dyDescent="0.2">
      <c r="A147" s="41"/>
      <c r="B147" s="46"/>
      <c r="C147" s="31"/>
      <c r="D147" s="32"/>
    </row>
    <row r="148" spans="1:4" x14ac:dyDescent="0.2">
      <c r="A148" s="41"/>
      <c r="B148" s="46"/>
      <c r="C148" s="31"/>
      <c r="D148" s="32"/>
    </row>
    <row r="149" spans="1:4" x14ac:dyDescent="0.2">
      <c r="A149" s="41"/>
      <c r="B149" s="46"/>
      <c r="C149" s="31"/>
      <c r="D149" s="32"/>
    </row>
    <row r="150" spans="1:4" x14ac:dyDescent="0.2">
      <c r="A150" s="41"/>
      <c r="B150" s="46"/>
      <c r="C150" s="31"/>
      <c r="D150" s="32"/>
    </row>
    <row r="151" spans="1:4" x14ac:dyDescent="0.2">
      <c r="A151" s="41"/>
      <c r="B151" s="46"/>
      <c r="C151" s="31"/>
      <c r="D151" s="32"/>
    </row>
    <row r="152" spans="1:4" x14ac:dyDescent="0.2">
      <c r="A152" s="41"/>
      <c r="B152" s="46"/>
      <c r="C152" s="31"/>
      <c r="D152" s="32"/>
    </row>
    <row r="153" spans="1:4" x14ac:dyDescent="0.2">
      <c r="A153" s="41"/>
      <c r="B153" s="46"/>
      <c r="C153" s="31"/>
      <c r="D153" s="32"/>
    </row>
    <row r="154" spans="1:4" x14ac:dyDescent="0.2">
      <c r="A154" s="41"/>
      <c r="B154" s="46"/>
      <c r="C154" s="31"/>
      <c r="D154" s="32"/>
    </row>
    <row r="155" spans="1:4" x14ac:dyDescent="0.2">
      <c r="A155" s="41"/>
      <c r="B155" s="46"/>
      <c r="C155" s="31"/>
      <c r="D155" s="32"/>
    </row>
    <row r="156" spans="1:4" x14ac:dyDescent="0.2">
      <c r="A156" s="41"/>
      <c r="B156" s="46"/>
      <c r="C156" s="31"/>
      <c r="D156" s="32"/>
    </row>
    <row r="157" spans="1:4" x14ac:dyDescent="0.2">
      <c r="A157" s="41"/>
      <c r="B157" s="46"/>
      <c r="C157" s="31"/>
      <c r="D157" s="32"/>
    </row>
    <row r="158" spans="1:4" x14ac:dyDescent="0.2">
      <c r="A158" s="41"/>
      <c r="B158" s="46"/>
      <c r="C158" s="31"/>
      <c r="D158" s="32"/>
    </row>
    <row r="159" spans="1:4" x14ac:dyDescent="0.2">
      <c r="A159" s="41"/>
      <c r="B159" s="46"/>
      <c r="C159" s="31"/>
      <c r="D159" s="32"/>
    </row>
    <row r="160" spans="1:4" x14ac:dyDescent="0.2">
      <c r="A160" s="41"/>
      <c r="B160" s="46"/>
      <c r="C160" s="31"/>
      <c r="D160" s="32"/>
    </row>
    <row r="161" spans="1:4" x14ac:dyDescent="0.2">
      <c r="A161" s="41"/>
      <c r="B161" s="46"/>
      <c r="C161" s="31"/>
      <c r="D161" s="32"/>
    </row>
    <row r="162" spans="1:4" x14ac:dyDescent="0.2">
      <c r="A162" s="41"/>
      <c r="B162" s="46"/>
      <c r="C162" s="31"/>
      <c r="D162" s="32"/>
    </row>
    <row r="163" spans="1:4" x14ac:dyDescent="0.2">
      <c r="A163" s="41"/>
      <c r="B163" s="46"/>
      <c r="C163" s="31"/>
      <c r="D163" s="32"/>
    </row>
    <row r="164" spans="1:4" x14ac:dyDescent="0.2">
      <c r="A164" s="41"/>
      <c r="B164" s="46"/>
      <c r="C164" s="31"/>
      <c r="D164" s="32"/>
    </row>
    <row r="165" spans="1:4" x14ac:dyDescent="0.2">
      <c r="A165" s="41"/>
      <c r="B165" s="46"/>
      <c r="C165" s="31"/>
      <c r="D165" s="32"/>
    </row>
    <row r="166" spans="1:4" x14ac:dyDescent="0.2">
      <c r="A166" s="41"/>
      <c r="B166" s="46"/>
      <c r="C166" s="31"/>
      <c r="D166" s="32"/>
    </row>
    <row r="167" spans="1:4" x14ac:dyDescent="0.2">
      <c r="A167" s="41"/>
      <c r="B167" s="46"/>
      <c r="C167" s="31"/>
      <c r="D167" s="32"/>
    </row>
    <row r="168" spans="1:4" x14ac:dyDescent="0.2">
      <c r="A168" s="41"/>
      <c r="B168" s="46"/>
      <c r="C168" s="31"/>
      <c r="D168" s="32"/>
    </row>
    <row r="169" spans="1:4" x14ac:dyDescent="0.2">
      <c r="A169" s="41"/>
      <c r="B169" s="46"/>
      <c r="C169" s="31"/>
      <c r="D169" s="37"/>
    </row>
    <row r="170" spans="1:4" x14ac:dyDescent="0.2">
      <c r="A170" s="41"/>
      <c r="B170" s="46"/>
      <c r="C170" s="31"/>
    </row>
    <row r="171" spans="1:4" x14ac:dyDescent="0.2">
      <c r="A171" s="41"/>
      <c r="B171" s="46"/>
      <c r="C171" s="31"/>
    </row>
    <row r="172" spans="1:4" x14ac:dyDescent="0.2">
      <c r="A172" s="41"/>
      <c r="B172" s="46"/>
      <c r="C172" s="31"/>
    </row>
    <row r="173" spans="1:4" x14ac:dyDescent="0.2">
      <c r="A173" s="41"/>
      <c r="B173" s="46"/>
      <c r="C173" s="31"/>
    </row>
    <row r="174" spans="1:4" x14ac:dyDescent="0.2">
      <c r="A174" s="41"/>
      <c r="B174" s="46"/>
      <c r="C174" s="31"/>
    </row>
    <row r="175" spans="1:4" x14ac:dyDescent="0.2">
      <c r="A175" s="36"/>
      <c r="B175" s="28"/>
      <c r="C175" s="36"/>
    </row>
  </sheetData>
  <sortState ref="A2:G184">
    <sortCondition ref="C2:C184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24Feb2024</vt:lpstr>
      <vt:lpstr>Workings- lab data 24Feb24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Metsekae Madimabe</dc:creator>
  <cp:lastModifiedBy>Microsoft Office User</cp:lastModifiedBy>
  <dcterms:created xsi:type="dcterms:W3CDTF">2024-02-21T08:23:25Z</dcterms:created>
  <dcterms:modified xsi:type="dcterms:W3CDTF">2024-02-24T14:26:31Z</dcterms:modified>
</cp:coreProperties>
</file>