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eb94b7112222648/Área de Trabalho/Diretorio/Projetos DIO/Bootcamp_Excel_Santander/"/>
    </mc:Choice>
  </mc:AlternateContent>
  <xr:revisionPtr revIDLastSave="625" documentId="8_{800C6BAA-0DBC-49AC-AA51-8FEEF087B4B4}" xr6:coauthVersionLast="47" xr6:coauthVersionMax="47" xr10:uidLastSave="{C6CC2DE0-F79D-4398-ABF1-E4AF20E53EA6}"/>
  <bookViews>
    <workbookView xWindow="28680" yWindow="-120" windowWidth="29040" windowHeight="15720" tabRatio="141" xr2:uid="{8C6CFB9E-0CE5-44E7-A6F3-E454FA7B743B}"/>
  </bookViews>
  <sheets>
    <sheet name="dATA_iNVEST" sheetId="1" r:id="rId1"/>
    <sheet name="tABELA_aUX" sheetId="2" state="hidden" r:id="rId2"/>
  </sheets>
  <definedNames>
    <definedName name="Anos_Investindo">dATA_iNVEST!$D$20</definedName>
    <definedName name="Aporte_Mensal">dATA_iNVEST!$D$19</definedName>
    <definedName name="Cinco_Anos_Investindo">dATA_iNVEST!$A$30</definedName>
    <definedName name="Dez_Anos_Investindo">dATA_iNVEST!$A$31</definedName>
    <definedName name="Dois_Anos_Investindo">dATA_iNVEST!$A$29</definedName>
    <definedName name="Patrimonoia_Acumulado">dATA_iNVEST!$D$22</definedName>
    <definedName name="Quinze_Anos_Investindo">dATA_iNVEST!$A$32</definedName>
    <definedName name="Rendimento_Carteira">dATA_iNVEST!$D$15</definedName>
    <definedName name="Salario_Mensal">dATA_iNVEST!$D$14</definedName>
    <definedName name="Sugestao_Investimento">dATA_iNVEST!$D$16</definedName>
    <definedName name="Taxa_Rendimento_Mensal">dATA_iNVEST!$D$21</definedName>
    <definedName name="Trinta_Anos_Investindo">dATA_iNVEST!$A$34</definedName>
    <definedName name="Vinte_Anos_Investindo">dATA_iNVEST!$A$33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2" l="1"/>
  <c r="A18" i="2"/>
  <c r="A19" i="2"/>
  <c r="A20" i="2"/>
  <c r="A21" i="2"/>
  <c r="A22" i="2"/>
  <c r="A17" i="2"/>
  <c r="A11" i="2"/>
  <c r="A12" i="2"/>
  <c r="A13" i="2"/>
  <c r="A14" i="2"/>
  <c r="A15" i="2"/>
  <c r="A16" i="2"/>
  <c r="A10" i="2"/>
  <c r="A9" i="2"/>
  <c r="A4" i="2"/>
  <c r="A5" i="2"/>
  <c r="A6" i="2"/>
  <c r="A7" i="2"/>
  <c r="A8" i="2"/>
  <c r="A3" i="2"/>
  <c r="C38" i="1" s="1"/>
  <c r="D34" i="1"/>
  <c r="D16" i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D22" i="1"/>
  <c r="D23" i="1" s="1"/>
  <c r="I5" i="2" l="1"/>
  <c r="C37" i="1"/>
  <c r="D37" i="1" s="1"/>
  <c r="C43" i="1"/>
  <c r="D43" i="1" s="1"/>
  <c r="C42" i="1"/>
  <c r="D42" i="1" s="1"/>
  <c r="C41" i="1"/>
  <c r="D41" i="1" s="1"/>
  <c r="C40" i="1"/>
  <c r="D40" i="1" s="1"/>
  <c r="C39" i="1"/>
  <c r="D39" i="1" s="1"/>
  <c r="D38" i="1"/>
  <c r="D44" i="1" l="1"/>
</calcChain>
</file>

<file path=xl/sharedStrings.xml><?xml version="1.0" encoding="utf-8"?>
<sst xmlns="http://schemas.openxmlformats.org/spreadsheetml/2006/main" count="78" uniqueCount="37">
  <si>
    <t>INVESTIMENTO MENSAL</t>
  </si>
  <si>
    <t>Quanto investir por mês?</t>
  </si>
  <si>
    <t>Por quantos anos?</t>
  </si>
  <si>
    <t>Taxa de Rendimento Mensal?</t>
  </si>
  <si>
    <t>Patrimônio Acumulado?</t>
  </si>
  <si>
    <t>Dividendo Mensais?</t>
  </si>
  <si>
    <t>Quanto Teria em 2 Anos?</t>
  </si>
  <si>
    <t>Quanto Teria em 5 Anos?</t>
  </si>
  <si>
    <t>Quanto Teria em 10 Anos?</t>
  </si>
  <si>
    <t>Quanto Teria em 15 Anos?</t>
  </si>
  <si>
    <t>Quanto Teria em 20 Anos?</t>
  </si>
  <si>
    <t>CENÁRIOS</t>
  </si>
  <si>
    <t>DIVIDENDOS</t>
  </si>
  <si>
    <t>Quanto Teria em 30 Anos?</t>
  </si>
  <si>
    <t>CONFIGURAÇÕES</t>
  </si>
  <si>
    <t>Rendimento Carteira</t>
  </si>
  <si>
    <t>Salário</t>
  </si>
  <si>
    <t>AGRESSIVO</t>
  </si>
  <si>
    <t>PERFIL</t>
  </si>
  <si>
    <t>MODERADO</t>
  </si>
  <si>
    <t>VALOR A SER INVESTIDO POR MÊS</t>
  </si>
  <si>
    <t>PERFIL DO INVESTIDOR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</si>
  <si>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</si>
  <si>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</si>
  <si>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</si>
  <si>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</si>
  <si>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</si>
  <si>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</si>
  <si>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</si>
  <si>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DESENVOLVIMENTOS</t>
  </si>
  <si>
    <t>HOTELARIAS</t>
  </si>
  <si>
    <t>GALPÕES LOGÍSTICOS</t>
  </si>
  <si>
    <t>%</t>
  </si>
  <si>
    <t>CONSERVADOR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</si>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</sst>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0.000%"/>
    <numFmt numFmtId="168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Segoe UI Light"/>
      <family val="2"/>
    </font>
    <font>
      <b/>
      <sz val="16"/>
      <color theme="0"/>
      <name val="Segoe UI Variable Small"/>
    </font>
    <font>
      <sz val="14"/>
      <color rgb="FF9C5700"/>
      <name val="Segoe UI Variable Text Semibold"/>
    </font>
    <font>
      <sz val="11"/>
      <color theme="9" tint="0.7999816888943144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88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center"/>
    </xf>
    <xf numFmtId="0" fontId="6" fillId="3" borderId="10" xfId="0" applyFont="1" applyFill="1" applyBorder="1"/>
    <xf numFmtId="0" fontId="6" fillId="3" borderId="13" xfId="0" applyFont="1" applyFill="1" applyBorder="1"/>
    <xf numFmtId="0" fontId="6" fillId="3" borderId="16" xfId="0" applyFont="1" applyFill="1" applyBorder="1"/>
    <xf numFmtId="0" fontId="7" fillId="4" borderId="8" xfId="3" applyFont="1" applyFill="1" applyBorder="1" applyAlignment="1">
      <alignment horizontal="left" vertical="center"/>
    </xf>
    <xf numFmtId="9" fontId="0" fillId="0" borderId="0" xfId="0" applyNumberFormat="1"/>
    <xf numFmtId="168" fontId="6" fillId="3" borderId="11" xfId="1" applyNumberFormat="1" applyFont="1" applyFill="1" applyBorder="1" applyAlignment="1">
      <alignment horizontal="center" vertical="center"/>
    </xf>
    <xf numFmtId="168" fontId="6" fillId="3" borderId="14" xfId="1" applyNumberFormat="1" applyFont="1" applyFill="1" applyBorder="1" applyAlignment="1">
      <alignment horizontal="center" vertical="center"/>
    </xf>
    <xf numFmtId="168" fontId="6" fillId="3" borderId="17" xfId="1" applyNumberFormat="1" applyFont="1" applyFill="1" applyBorder="1" applyAlignment="1">
      <alignment horizontal="center" vertical="center"/>
    </xf>
    <xf numFmtId="168" fontId="6" fillId="3" borderId="12" xfId="1" applyNumberFormat="1" applyFont="1" applyFill="1" applyBorder="1" applyAlignment="1">
      <alignment horizontal="center" vertical="center"/>
    </xf>
    <xf numFmtId="168" fontId="6" fillId="3" borderId="15" xfId="1" applyNumberFormat="1" applyFont="1" applyFill="1" applyBorder="1" applyAlignment="1">
      <alignment horizontal="center" vertical="center"/>
    </xf>
    <xf numFmtId="168" fontId="6" fillId="3" borderId="18" xfId="1" applyNumberFormat="1" applyFont="1" applyFill="1" applyBorder="1" applyAlignment="1">
      <alignment horizontal="center" vertical="center"/>
    </xf>
    <xf numFmtId="0" fontId="7" fillId="4" borderId="9" xfId="3" applyFont="1" applyFill="1" applyBorder="1" applyAlignment="1">
      <alignment vertical="center"/>
    </xf>
    <xf numFmtId="168" fontId="6" fillId="5" borderId="28" xfId="1" applyNumberFormat="1" applyFont="1" applyFill="1" applyBorder="1" applyAlignment="1">
      <alignment horizontal="left" vertical="center"/>
    </xf>
    <xf numFmtId="168" fontId="6" fillId="5" borderId="29" xfId="1" applyNumberFormat="1" applyFont="1" applyFill="1" applyBorder="1" applyAlignment="1">
      <alignment horizontal="left" vertical="center"/>
    </xf>
    <xf numFmtId="168" fontId="6" fillId="6" borderId="30" xfId="1" applyNumberFormat="1" applyFont="1" applyFill="1" applyBorder="1" applyAlignment="1">
      <alignment horizontal="center" vertical="center"/>
    </xf>
    <xf numFmtId="10" fontId="6" fillId="5" borderId="31" xfId="2" applyNumberFormat="1" applyFont="1" applyFill="1" applyBorder="1" applyAlignment="1">
      <alignment horizontal="left" vertical="center"/>
    </xf>
    <xf numFmtId="10" fontId="6" fillId="5" borderId="32" xfId="2" applyNumberFormat="1" applyFont="1" applyFill="1" applyBorder="1" applyAlignment="1">
      <alignment horizontal="left" vertical="center"/>
    </xf>
    <xf numFmtId="10" fontId="6" fillId="6" borderId="33" xfId="2" applyNumberFormat="1" applyFont="1" applyFill="1" applyBorder="1" applyAlignment="1">
      <alignment horizontal="center" vertical="center"/>
    </xf>
    <xf numFmtId="168" fontId="6" fillId="5" borderId="34" xfId="1" applyNumberFormat="1" applyFont="1" applyFill="1" applyBorder="1" applyAlignment="1">
      <alignment horizontal="left" vertical="center"/>
    </xf>
    <xf numFmtId="168" fontId="6" fillId="5" borderId="35" xfId="1" applyNumberFormat="1" applyFont="1" applyFill="1" applyBorder="1" applyAlignment="1">
      <alignment horizontal="left" vertical="center"/>
    </xf>
    <xf numFmtId="168" fontId="6" fillId="6" borderId="36" xfId="1" applyNumberFormat="1" applyFont="1" applyFill="1" applyBorder="1" applyAlignment="1">
      <alignment horizontal="center" vertical="center"/>
    </xf>
    <xf numFmtId="168" fontId="6" fillId="6" borderId="37" xfId="1" applyNumberFormat="1" applyFont="1" applyFill="1" applyBorder="1" applyAlignment="1">
      <alignment horizontal="left" vertical="center"/>
    </xf>
    <xf numFmtId="168" fontId="6" fillId="6" borderId="38" xfId="1" applyNumberFormat="1" applyFont="1" applyFill="1" applyBorder="1" applyAlignment="1">
      <alignment horizontal="left" vertical="center"/>
    </xf>
    <xf numFmtId="168" fontId="6" fillId="0" borderId="39" xfId="1" applyNumberFormat="1" applyFont="1" applyBorder="1" applyAlignment="1">
      <alignment horizontal="center" vertical="center"/>
    </xf>
    <xf numFmtId="10" fontId="6" fillId="6" borderId="31" xfId="2" applyNumberFormat="1" applyFont="1" applyFill="1" applyBorder="1" applyAlignment="1">
      <alignment horizontal="left" vertical="center"/>
    </xf>
    <xf numFmtId="10" fontId="6" fillId="6" borderId="32" xfId="2" applyNumberFormat="1" applyFont="1" applyFill="1" applyBorder="1" applyAlignment="1">
      <alignment horizontal="left" vertical="center"/>
    </xf>
    <xf numFmtId="0" fontId="6" fillId="0" borderId="33" xfId="0" applyFont="1" applyBorder="1" applyAlignment="1">
      <alignment horizontal="center" vertical="center"/>
    </xf>
    <xf numFmtId="168" fontId="6" fillId="6" borderId="31" xfId="1" applyNumberFormat="1" applyFont="1" applyFill="1" applyBorder="1" applyAlignment="1">
      <alignment horizontal="left" vertical="center"/>
    </xf>
    <xf numFmtId="168" fontId="6" fillId="6" borderId="32" xfId="1" applyNumberFormat="1" applyFont="1" applyFill="1" applyBorder="1" applyAlignment="1">
      <alignment horizontal="left" vertical="center"/>
    </xf>
    <xf numFmtId="165" fontId="6" fillId="0" borderId="33" xfId="2" applyNumberFormat="1" applyFont="1" applyBorder="1" applyAlignment="1">
      <alignment horizontal="center" vertical="center"/>
    </xf>
    <xf numFmtId="168" fontId="6" fillId="5" borderId="31" xfId="1" applyNumberFormat="1" applyFont="1" applyFill="1" applyBorder="1" applyAlignment="1">
      <alignment horizontal="left" vertical="center"/>
    </xf>
    <xf numFmtId="168" fontId="6" fillId="5" borderId="32" xfId="1" applyNumberFormat="1" applyFont="1" applyFill="1" applyBorder="1" applyAlignment="1">
      <alignment horizontal="left" vertical="center"/>
    </xf>
    <xf numFmtId="8" fontId="6" fillId="5" borderId="33" xfId="0" applyNumberFormat="1" applyFont="1" applyFill="1" applyBorder="1" applyAlignment="1">
      <alignment horizontal="center" vertical="center"/>
    </xf>
    <xf numFmtId="10" fontId="6" fillId="5" borderId="34" xfId="2" applyNumberFormat="1" applyFont="1" applyFill="1" applyBorder="1" applyAlignment="1">
      <alignment horizontal="left" vertical="center"/>
    </xf>
    <xf numFmtId="10" fontId="6" fillId="5" borderId="35" xfId="2" applyNumberFormat="1" applyFont="1" applyFill="1" applyBorder="1" applyAlignment="1">
      <alignment horizontal="left" vertical="center"/>
    </xf>
    <xf numFmtId="8" fontId="6" fillId="5" borderId="36" xfId="0" applyNumberFormat="1" applyFont="1" applyFill="1" applyBorder="1" applyAlignment="1">
      <alignment horizontal="center" vertical="center"/>
    </xf>
    <xf numFmtId="0" fontId="3" fillId="2" borderId="0" xfId="4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0" xfId="2" applyFont="1"/>
    <xf numFmtId="9" fontId="0" fillId="0" borderId="0" xfId="2" applyFont="1" applyAlignment="1">
      <alignment horizontal="center"/>
    </xf>
    <xf numFmtId="9" fontId="0" fillId="0" borderId="5" xfId="2" applyFont="1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9" fontId="3" fillId="2" borderId="0" xfId="2" applyFont="1" applyFill="1"/>
    <xf numFmtId="168" fontId="4" fillId="5" borderId="4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168" fontId="4" fillId="3" borderId="6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9" fontId="0" fillId="0" borderId="26" xfId="2" applyFont="1" applyBorder="1" applyAlignment="1">
      <alignment horizontal="center" vertical="center"/>
    </xf>
    <xf numFmtId="168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0" borderId="27" xfId="2" applyFont="1" applyBorder="1" applyAlignment="1">
      <alignment horizontal="center" vertical="center"/>
    </xf>
    <xf numFmtId="168" fontId="0" fillId="0" borderId="24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9" fontId="0" fillId="0" borderId="44" xfId="2" applyFont="1" applyBorder="1" applyAlignment="1">
      <alignment horizontal="center" vertical="center"/>
    </xf>
    <xf numFmtId="168" fontId="0" fillId="0" borderId="45" xfId="0" applyNumberFormat="1" applyBorder="1" applyAlignment="1">
      <alignment horizontal="center" vertical="center"/>
    </xf>
    <xf numFmtId="0" fontId="4" fillId="5" borderId="41" xfId="0" applyFont="1" applyFill="1" applyBorder="1" applyAlignment="1">
      <alignment horizontal="left"/>
    </xf>
    <xf numFmtId="0" fontId="4" fillId="5" borderId="40" xfId="0" applyFont="1" applyFill="1" applyBorder="1" applyAlignment="1">
      <alignment horizontal="left"/>
    </xf>
    <xf numFmtId="0" fontId="5" fillId="7" borderId="0" xfId="0" applyFont="1" applyFill="1"/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9" fontId="0" fillId="0" borderId="7" xfId="2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9" fontId="0" fillId="0" borderId="0" xfId="2" applyFont="1" applyBorder="1" applyAlignment="1">
      <alignment horizontal="center"/>
    </xf>
    <xf numFmtId="0" fontId="7" fillId="8" borderId="9" xfId="3" applyFont="1" applyFill="1" applyBorder="1" applyAlignment="1">
      <alignment vertical="center"/>
    </xf>
    <xf numFmtId="0" fontId="7" fillId="8" borderId="20" xfId="3" applyFont="1" applyFill="1" applyBorder="1" applyAlignment="1">
      <alignment vertical="center"/>
    </xf>
    <xf numFmtId="0" fontId="7" fillId="4" borderId="7" xfId="3" applyFont="1" applyFill="1" applyBorder="1" applyAlignment="1">
      <alignment horizontal="left" vertical="center"/>
    </xf>
    <xf numFmtId="0" fontId="7" fillId="8" borderId="8" xfId="3" applyFont="1" applyFill="1" applyBorder="1" applyAlignment="1">
      <alignment horizontal="left" vertical="center"/>
    </xf>
    <xf numFmtId="0" fontId="7" fillId="8" borderId="7" xfId="3" applyFont="1" applyFill="1" applyBorder="1" applyAlignment="1">
      <alignment horizontal="left" vertical="center"/>
    </xf>
    <xf numFmtId="0" fontId="7" fillId="8" borderId="19" xfId="3" applyFont="1" applyFill="1" applyBorder="1" applyAlignment="1">
      <alignment horizontal="left" vertical="center"/>
    </xf>
    <xf numFmtId="0" fontId="7" fillId="8" borderId="25" xfId="3" applyFont="1" applyFill="1" applyBorder="1" applyAlignment="1">
      <alignment horizontal="left" vertical="center"/>
    </xf>
    <xf numFmtId="0" fontId="8" fillId="2" borderId="8" xfId="4" applyFont="1" applyBorder="1" applyAlignment="1">
      <alignment horizontal="left" vertical="center"/>
    </xf>
    <xf numFmtId="0" fontId="8" fillId="2" borderId="7" xfId="4" applyFont="1" applyBorder="1" applyAlignment="1">
      <alignment horizontal="left" vertical="center"/>
    </xf>
    <xf numFmtId="0" fontId="8" fillId="2" borderId="9" xfId="4" applyFont="1" applyBorder="1" applyAlignment="1">
      <alignment horizontal="center" vertical="center"/>
    </xf>
    <xf numFmtId="0" fontId="0" fillId="9" borderId="0" xfId="0" applyFill="1"/>
    <xf numFmtId="0" fontId="9" fillId="9" borderId="0" xfId="0" applyFont="1" applyFill="1"/>
  </cellXfs>
  <cellStyles count="5">
    <cellStyle name="Currency" xfId="1" builtinId="4"/>
    <cellStyle name="Heading 2" xfId="3" builtinId="17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172779</xdr:colOff>
      <xdr:row>0</xdr:row>
      <xdr:rowOff>174445</xdr:rowOff>
    </xdr:from>
    <xdr:to>
      <xdr:col>3</xdr:col>
      <xdr:colOff>2458235</xdr:colOff>
      <xdr:row>10</xdr:row>
      <xdr:rowOff>58159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51528D4-8CBF-D993-52FF-CB0AB4657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779" y="174445"/>
          <a:ext cx="7720309" cy="1676655"/>
        </a:xfrm>
        <a:prstGeom prst="roundRect">
          <a:avLst>
            <a:gd name="adj" fmla="val 11111"/>
          </a:avLst>
        </a:prstGeom>
        <a:ln w="190500" cap="rnd">
          <a:solidFill>
            <a:schemeClr val="accent1">
              <a:lumMod val="50000"/>
            </a:schemeClr>
          </a:solidFill>
          <a:prstDash val="solid"/>
        </a:ln>
        <a:effectLst>
          <a:outerShdw blurRad="101600" dist="50800" dir="7200000" algn="tl" rotWithShape="0">
            <a:srgbClr val="000000">
              <a:alpha val="45000"/>
            </a:srgbClr>
          </a:outerShdw>
        </a:effectLst>
        <a:scene3d>
          <a:camera prst="perspectiveFront" fov="5400000"/>
          <a:lightRig rig="threePt" dir="t">
            <a:rot lat="0" lon="0" rev="19200000"/>
          </a:lightRig>
        </a:scene3d>
        <a:sp3d extrusionH="25400">
          <a:bevelT w="304800" h="152400" prst="hardEdge"/>
          <a:extrusionClr>
            <a:srgbClr val="FFFFFF"/>
          </a:extrusion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F8F9-62C3-4D51-A6BD-28F04B20CEEA}">
  <dimension ref="A1:G91"/>
  <sheetViews>
    <sheetView showGridLines="0" tabSelected="1" zoomScale="85" zoomScaleNormal="85" workbookViewId="0">
      <selection activeCell="E44" sqref="E44"/>
    </sheetView>
  </sheetViews>
  <sheetFormatPr defaultColWidth="0" defaultRowHeight="14.4" zeroHeight="1" x14ac:dyDescent="0.3"/>
  <cols>
    <col min="1" max="1" width="2.6640625" customWidth="1"/>
    <col min="2" max="2" width="47.33203125" customWidth="1"/>
    <col min="3" max="3" width="29.33203125" customWidth="1"/>
    <col min="4" max="4" width="36.21875" customWidth="1"/>
    <col min="5" max="5" width="3.77734375" customWidth="1"/>
    <col min="6" max="6" width="26.109375" hidden="1" customWidth="1"/>
    <col min="7" max="7" width="17.21875" hidden="1" customWidth="1"/>
    <col min="8" max="11" width="8.88671875" hidden="1" customWidth="1"/>
    <col min="12" max="16383" width="8.88671875" hidden="1"/>
    <col min="16384" max="16384" width="8.88671875" hidden="1" customWidth="1"/>
  </cols>
  <sheetData>
    <row r="1" spans="1:5" x14ac:dyDescent="0.3">
      <c r="A1" s="86"/>
      <c r="B1" s="86"/>
      <c r="C1" s="86"/>
      <c r="D1" s="86"/>
      <c r="E1" s="86"/>
    </row>
    <row r="2" spans="1:5" x14ac:dyDescent="0.3">
      <c r="A2" s="86"/>
      <c r="B2" s="86"/>
      <c r="C2" s="86"/>
      <c r="D2" s="86"/>
      <c r="E2" s="86"/>
    </row>
    <row r="3" spans="1:5" x14ac:dyDescent="0.3">
      <c r="A3" s="86"/>
      <c r="B3" s="86"/>
      <c r="C3" s="86"/>
      <c r="D3" s="86"/>
      <c r="E3" s="86"/>
    </row>
    <row r="4" spans="1:5" x14ac:dyDescent="0.3">
      <c r="A4" s="86"/>
      <c r="B4" s="86"/>
      <c r="C4" s="86"/>
      <c r="D4" s="86"/>
      <c r="E4" s="86"/>
    </row>
    <row r="5" spans="1:5" x14ac:dyDescent="0.3">
      <c r="A5" s="86"/>
      <c r="B5" s="86"/>
      <c r="C5" s="86"/>
      <c r="D5" s="86"/>
      <c r="E5" s="86"/>
    </row>
    <row r="6" spans="1:5" x14ac:dyDescent="0.3">
      <c r="A6" s="86"/>
      <c r="B6" s="86"/>
      <c r="C6" s="86"/>
      <c r="D6" s="86"/>
      <c r="E6" s="86"/>
    </row>
    <row r="7" spans="1:5" x14ac:dyDescent="0.3">
      <c r="A7" s="86"/>
      <c r="B7" s="86"/>
      <c r="C7" s="86"/>
      <c r="D7" s="86"/>
      <c r="E7" s="86"/>
    </row>
    <row r="8" spans="1:5" x14ac:dyDescent="0.3">
      <c r="A8" s="86"/>
      <c r="B8" s="86"/>
      <c r="C8" s="86"/>
      <c r="D8" s="86"/>
      <c r="E8" s="86"/>
    </row>
    <row r="9" spans="1:5" x14ac:dyDescent="0.3">
      <c r="A9" s="86"/>
      <c r="B9" s="86"/>
      <c r="C9" s="86"/>
      <c r="D9" s="86"/>
      <c r="E9" s="86"/>
    </row>
    <row r="10" spans="1:5" x14ac:dyDescent="0.3">
      <c r="A10" s="86"/>
      <c r="B10" s="86"/>
      <c r="C10" s="86"/>
      <c r="D10" s="86"/>
      <c r="E10" s="86"/>
    </row>
    <row r="11" spans="1:5" ht="10.8" customHeight="1" x14ac:dyDescent="0.3">
      <c r="A11" s="86"/>
      <c r="B11" s="86"/>
      <c r="C11" s="86"/>
      <c r="D11" s="86"/>
      <c r="E11" s="86"/>
    </row>
    <row r="12" spans="1:5" ht="15" thickBot="1" x14ac:dyDescent="0.35">
      <c r="A12" s="86"/>
      <c r="B12" s="86"/>
      <c r="C12" s="86"/>
      <c r="D12" s="86"/>
      <c r="E12" s="86"/>
    </row>
    <row r="13" spans="1:5" ht="23.4" x14ac:dyDescent="0.3">
      <c r="A13" s="86"/>
      <c r="B13" s="9" t="s">
        <v>14</v>
      </c>
      <c r="C13" s="78"/>
      <c r="D13" s="17"/>
      <c r="E13" s="86"/>
    </row>
    <row r="14" spans="1:5" ht="19.8" thickBot="1" x14ac:dyDescent="0.35">
      <c r="A14" s="86"/>
      <c r="B14" s="18" t="s">
        <v>16</v>
      </c>
      <c r="C14" s="19"/>
      <c r="D14" s="20">
        <v>6250</v>
      </c>
      <c r="E14" s="86"/>
    </row>
    <row r="15" spans="1:5" ht="19.8" thickBot="1" x14ac:dyDescent="0.35">
      <c r="A15" s="86"/>
      <c r="B15" s="21" t="s">
        <v>15</v>
      </c>
      <c r="C15" s="22"/>
      <c r="D15" s="23">
        <v>0.01</v>
      </c>
      <c r="E15" s="86"/>
    </row>
    <row r="16" spans="1:5" ht="19.8" thickBot="1" x14ac:dyDescent="0.35">
      <c r="A16" s="86"/>
      <c r="B16" s="24" t="s">
        <v>36</v>
      </c>
      <c r="C16" s="25"/>
      <c r="D16" s="26">
        <f>Salario_Mensal*30%</f>
        <v>1875</v>
      </c>
      <c r="E16" s="86"/>
    </row>
    <row r="17" spans="1:7" ht="15" thickBot="1" x14ac:dyDescent="0.35">
      <c r="A17" s="86"/>
      <c r="B17" s="86"/>
      <c r="C17" s="86"/>
      <c r="D17" s="86"/>
      <c r="E17" s="86"/>
    </row>
    <row r="18" spans="1:7" ht="24" thickBot="1" x14ac:dyDescent="0.35">
      <c r="A18" s="86"/>
      <c r="B18" s="79" t="s">
        <v>0</v>
      </c>
      <c r="C18" s="80"/>
      <c r="D18" s="76"/>
      <c r="E18" s="86"/>
    </row>
    <row r="19" spans="1:7" ht="19.8" thickBot="1" x14ac:dyDescent="0.35">
      <c r="A19" s="86"/>
      <c r="B19" s="27" t="s">
        <v>1</v>
      </c>
      <c r="C19" s="28"/>
      <c r="D19" s="29">
        <v>1875</v>
      </c>
      <c r="E19" s="86"/>
    </row>
    <row r="20" spans="1:7" ht="19.8" thickBot="1" x14ac:dyDescent="0.35">
      <c r="A20" s="86"/>
      <c r="B20" s="30" t="s">
        <v>2</v>
      </c>
      <c r="C20" s="31"/>
      <c r="D20" s="32">
        <v>10</v>
      </c>
      <c r="E20" s="86"/>
    </row>
    <row r="21" spans="1:7" ht="19.8" thickBot="1" x14ac:dyDescent="0.35">
      <c r="A21" s="86"/>
      <c r="B21" s="33" t="s">
        <v>3</v>
      </c>
      <c r="C21" s="34"/>
      <c r="D21" s="35">
        <v>1.0789999999999999E-2</v>
      </c>
      <c r="E21" s="86"/>
    </row>
    <row r="22" spans="1:7" ht="19.8" thickBot="1" x14ac:dyDescent="0.35">
      <c r="A22" s="86"/>
      <c r="B22" s="36" t="s">
        <v>4</v>
      </c>
      <c r="C22" s="37"/>
      <c r="D22" s="38">
        <f>FV(Taxa_Rendimento_Mensal,Anos_Investindo*12,Aporte_Mensal*-1)</f>
        <v>456157.8984940729</v>
      </c>
      <c r="E22" s="86"/>
    </row>
    <row r="23" spans="1:7" ht="19.8" thickBot="1" x14ac:dyDescent="0.35">
      <c r="A23" s="86"/>
      <c r="B23" s="39" t="s">
        <v>5</v>
      </c>
      <c r="C23" s="40"/>
      <c r="D23" s="41">
        <f>Patrimonoia_Acumulado*Rendimento_Carteira</f>
        <v>4561.5789849407292</v>
      </c>
      <c r="E23" s="86"/>
    </row>
    <row r="24" spans="1:7" ht="15" thickBot="1" x14ac:dyDescent="0.35">
      <c r="A24" s="86"/>
      <c r="B24" s="86"/>
      <c r="C24" s="86"/>
      <c r="D24" s="86"/>
      <c r="E24" s="86"/>
    </row>
    <row r="25" spans="1:7" ht="24" thickBot="1" x14ac:dyDescent="0.35">
      <c r="A25" s="86"/>
      <c r="B25" s="81" t="s">
        <v>11</v>
      </c>
      <c r="C25" s="82"/>
      <c r="D25" s="77" t="s">
        <v>12</v>
      </c>
      <c r="E25" s="86"/>
    </row>
    <row r="26" spans="1:7" ht="19.2" x14ac:dyDescent="0.45">
      <c r="A26" s="86"/>
      <c r="B26" s="6" t="s">
        <v>6</v>
      </c>
      <c r="C26" s="11">
        <f>FV(Taxa_Rendimento_Mensal,Dois_Anos_Investindo*12,Aporte_Mensal*-1)</f>
        <v>51051.801183084783</v>
      </c>
      <c r="D26" s="14">
        <f>C26*Rendimento_Carteira</f>
        <v>510.51801183084785</v>
      </c>
      <c r="E26" s="86"/>
    </row>
    <row r="27" spans="1:7" ht="19.2" x14ac:dyDescent="0.45">
      <c r="A27" s="86"/>
      <c r="B27" s="7" t="s">
        <v>7</v>
      </c>
      <c r="C27" s="12">
        <f>FV(Taxa_Rendimento_Mensal,Cinco_Anos_Investindo*12,Aporte_Mensal*-1)</f>
        <v>157081.71374716432</v>
      </c>
      <c r="D27" s="15">
        <f>C27*Rendimento_Carteira</f>
        <v>1570.8171374716433</v>
      </c>
      <c r="E27" s="86"/>
    </row>
    <row r="28" spans="1:7" ht="19.2" x14ac:dyDescent="0.45">
      <c r="A28" s="86"/>
      <c r="B28" s="7" t="s">
        <v>8</v>
      </c>
      <c r="C28" s="12">
        <f>FV(Taxa_Rendimento_Mensal,Dez_Anos_Investindo*12,Aporte_Mensal*-1)</f>
        <v>456157.8984940729</v>
      </c>
      <c r="D28" s="15">
        <f>C28*Rendimento_Carteira</f>
        <v>4561.5789849407292</v>
      </c>
      <c r="E28" s="86"/>
    </row>
    <row r="29" spans="1:7" ht="19.2" x14ac:dyDescent="0.45">
      <c r="A29" s="87">
        <v>2</v>
      </c>
      <c r="B29" s="7" t="s">
        <v>9</v>
      </c>
      <c r="C29" s="12">
        <f>FV(Taxa_Rendimento_Mensal,Quinze_Anos_Investindo*12,Aporte_Mensal*-1)</f>
        <v>1025584.8683751017</v>
      </c>
      <c r="D29" s="15">
        <f>C29*Rendimento_Carteira</f>
        <v>10255.848683751017</v>
      </c>
      <c r="E29" s="86"/>
      <c r="G29" s="10"/>
    </row>
    <row r="30" spans="1:7" ht="19.2" x14ac:dyDescent="0.45">
      <c r="A30" s="87">
        <v>5</v>
      </c>
      <c r="B30" s="7" t="s">
        <v>10</v>
      </c>
      <c r="C30" s="12">
        <f>FV(Taxa_Rendimento_Mensal,Vinte_Anos_Investindo*12,Aporte_Mensal*-1)</f>
        <v>2109747.0001820261</v>
      </c>
      <c r="D30" s="15">
        <f>C30*Rendimento_Carteira</f>
        <v>21097.47000182026</v>
      </c>
      <c r="E30" s="86"/>
    </row>
    <row r="31" spans="1:7" ht="19.8" thickBot="1" x14ac:dyDescent="0.5">
      <c r="A31" s="87">
        <v>10</v>
      </c>
      <c r="B31" s="8" t="s">
        <v>13</v>
      </c>
      <c r="C31" s="13">
        <f>FV(Taxa_Rendimento_Mensal,Trinta_Anos_Investindo*12,Aporte_Mensal*-1)</f>
        <v>8104068.1031338396</v>
      </c>
      <c r="D31" s="16">
        <f>C31*Rendimento_Carteira</f>
        <v>81040.68103133839</v>
      </c>
      <c r="E31" s="86"/>
    </row>
    <row r="32" spans="1:7" ht="15" thickBot="1" x14ac:dyDescent="0.35">
      <c r="A32" s="87">
        <v>15</v>
      </c>
      <c r="B32" s="86"/>
      <c r="C32" s="86"/>
      <c r="D32" s="86"/>
      <c r="E32" s="86"/>
    </row>
    <row r="33" spans="1:5" ht="21" customHeight="1" x14ac:dyDescent="0.3">
      <c r="A33" s="87">
        <v>20</v>
      </c>
      <c r="B33" s="83" t="s">
        <v>21</v>
      </c>
      <c r="C33" s="84"/>
      <c r="D33" s="85" t="s">
        <v>17</v>
      </c>
      <c r="E33" s="86"/>
    </row>
    <row r="34" spans="1:5" x14ac:dyDescent="0.3">
      <c r="A34" s="87">
        <v>30</v>
      </c>
      <c r="B34" s="66" t="s">
        <v>20</v>
      </c>
      <c r="C34" s="67"/>
      <c r="D34" s="50">
        <f>Aporte_Mensal</f>
        <v>1875</v>
      </c>
      <c r="E34" s="86"/>
    </row>
    <row r="35" spans="1:5" ht="3.6" customHeight="1" x14ac:dyDescent="0.3">
      <c r="A35" s="86"/>
      <c r="B35" s="1"/>
      <c r="C35" s="2"/>
      <c r="D35" s="3"/>
      <c r="E35" s="86"/>
    </row>
    <row r="36" spans="1:5" x14ac:dyDescent="0.3">
      <c r="A36" s="86"/>
      <c r="B36" s="51" t="s">
        <v>22</v>
      </c>
      <c r="C36" s="52" t="s">
        <v>23</v>
      </c>
      <c r="D36" s="53" t="s">
        <v>24</v>
      </c>
      <c r="E36" s="86"/>
    </row>
    <row r="37" spans="1:5" ht="15" thickBot="1" x14ac:dyDescent="0.35">
      <c r="A37" s="86"/>
      <c r="B37" s="57" t="s">
        <v>25</v>
      </c>
      <c r="C37" s="58">
        <f>VLOOKUP($D$33&amp;"-"&amp;B37,tABELA_aUX!$A:$D,4,FALSE)</f>
        <v>0.5</v>
      </c>
      <c r="D37" s="59">
        <f>C37*$D$34</f>
        <v>937.5</v>
      </c>
      <c r="E37" s="86"/>
    </row>
    <row r="38" spans="1:5" ht="15" thickBot="1" x14ac:dyDescent="0.35">
      <c r="A38" s="86"/>
      <c r="B38" s="60" t="s">
        <v>26</v>
      </c>
      <c r="C38" s="61">
        <f>VLOOKUP($D$33&amp;"-"&amp;B38,tABELA_aUX!$A:$D,4,FALSE)</f>
        <v>0.05</v>
      </c>
      <c r="D38" s="62">
        <f>C38*$D$34</f>
        <v>93.75</v>
      </c>
      <c r="E38" s="86"/>
    </row>
    <row r="39" spans="1:5" ht="15" thickBot="1" x14ac:dyDescent="0.35">
      <c r="A39" s="86"/>
      <c r="B39" s="60" t="s">
        <v>27</v>
      </c>
      <c r="C39" s="61">
        <f>VLOOKUP($D$33&amp;"-"&amp;B39,tABELA_aUX!$A:$D,4,FALSE)</f>
        <v>0.05</v>
      </c>
      <c r="D39" s="62">
        <f>C39*$D$34</f>
        <v>93.75</v>
      </c>
      <c r="E39" s="86"/>
    </row>
    <row r="40" spans="1:5" ht="15" thickBot="1" x14ac:dyDescent="0.35">
      <c r="A40" s="86"/>
      <c r="B40" s="60" t="s">
        <v>28</v>
      </c>
      <c r="C40" s="61">
        <f>VLOOKUP($D$33&amp;"-"&amp;B40,tABELA_aUX!$A:$D,4,FALSE)</f>
        <v>0.05</v>
      </c>
      <c r="D40" s="62">
        <f>C40*$D$34</f>
        <v>93.75</v>
      </c>
      <c r="E40" s="86"/>
    </row>
    <row r="41" spans="1:5" ht="15" thickBot="1" x14ac:dyDescent="0.35">
      <c r="A41" s="86"/>
      <c r="B41" s="60" t="s">
        <v>29</v>
      </c>
      <c r="C41" s="61">
        <f>VLOOKUP($D$33&amp;"-"&amp;B41,tABELA_aUX!$A:$D,4,FALSE)</f>
        <v>0.1</v>
      </c>
      <c r="D41" s="62">
        <f>C41*$D$34</f>
        <v>187.5</v>
      </c>
      <c r="E41" s="86"/>
    </row>
    <row r="42" spans="1:5" ht="15" thickBot="1" x14ac:dyDescent="0.35">
      <c r="A42" s="86"/>
      <c r="B42" s="60" t="s">
        <v>30</v>
      </c>
      <c r="C42" s="61">
        <f>VLOOKUP($D$33&amp;"-"&amp;B42,tABELA_aUX!$A:$D,4,FALSE)</f>
        <v>0.05</v>
      </c>
      <c r="D42" s="62">
        <f>C42*$D$34</f>
        <v>93.75</v>
      </c>
      <c r="E42" s="86"/>
    </row>
    <row r="43" spans="1:5" x14ac:dyDescent="0.3">
      <c r="A43" s="86"/>
      <c r="B43" s="63" t="s">
        <v>31</v>
      </c>
      <c r="C43" s="64">
        <f>VLOOKUP($D$33&amp;"-"&amp;B43,tABELA_aUX!$A:$D,4,FALSE)</f>
        <v>0.2</v>
      </c>
      <c r="D43" s="65">
        <f>C43*$D$34</f>
        <v>375</v>
      </c>
      <c r="E43" s="86"/>
    </row>
    <row r="44" spans="1:5" ht="15" thickBot="1" x14ac:dyDescent="0.35">
      <c r="A44" s="86"/>
      <c r="B44" s="54"/>
      <c r="C44" s="55"/>
      <c r="D44" s="56">
        <f>SUM(D37:D43)</f>
        <v>1875</v>
      </c>
      <c r="E44" s="86"/>
    </row>
    <row r="45" spans="1:5" hidden="1" x14ac:dyDescent="0.3">
      <c r="A45" s="86"/>
      <c r="B45" s="86"/>
      <c r="C45" s="86"/>
      <c r="D45" s="86"/>
      <c r="E45" s="86"/>
    </row>
    <row r="46" spans="1:5" hidden="1" x14ac:dyDescent="0.3">
      <c r="A46" s="86"/>
      <c r="B46" s="86"/>
      <c r="C46" s="86"/>
      <c r="D46" s="86"/>
      <c r="E46" s="86"/>
    </row>
    <row r="47" spans="1:5" hidden="1" x14ac:dyDescent="0.3">
      <c r="A47" s="86"/>
      <c r="B47" s="86"/>
      <c r="C47" s="86"/>
      <c r="D47" s="86"/>
      <c r="E47" s="86"/>
    </row>
    <row r="48" spans="1:5" hidden="1" x14ac:dyDescent="0.3">
      <c r="A48" s="86"/>
      <c r="B48" s="86"/>
      <c r="C48" s="86"/>
      <c r="D48" s="86"/>
      <c r="E48" s="86"/>
    </row>
    <row r="49" spans="1:5" hidden="1" x14ac:dyDescent="0.3">
      <c r="A49" s="86"/>
      <c r="B49" s="86"/>
      <c r="C49" s="86"/>
      <c r="D49" s="86"/>
      <c r="E49" s="86"/>
    </row>
    <row r="50" spans="1:5" hidden="1" x14ac:dyDescent="0.3">
      <c r="A50" s="86"/>
      <c r="B50" s="86"/>
      <c r="C50" s="86"/>
      <c r="D50" s="86"/>
      <c r="E50" s="86"/>
    </row>
    <row r="51" spans="1:5" hidden="1" x14ac:dyDescent="0.3">
      <c r="A51" s="86"/>
      <c r="B51" s="86"/>
      <c r="C51" s="86"/>
      <c r="D51" s="86"/>
      <c r="E51" s="86"/>
    </row>
    <row r="52" spans="1:5" hidden="1" x14ac:dyDescent="0.3">
      <c r="A52" s="86"/>
      <c r="B52" s="86"/>
      <c r="C52" s="86"/>
      <c r="D52" s="86"/>
      <c r="E52" s="86"/>
    </row>
    <row r="53" spans="1:5" hidden="1" x14ac:dyDescent="0.3">
      <c r="A53" s="86"/>
      <c r="B53" s="86"/>
      <c r="C53" s="86"/>
      <c r="D53" s="86"/>
      <c r="E53" s="86"/>
    </row>
    <row r="54" spans="1:5" hidden="1" x14ac:dyDescent="0.3">
      <c r="A54" s="86"/>
      <c r="B54" s="86"/>
      <c r="C54" s="86"/>
      <c r="D54" s="86"/>
      <c r="E54" s="86"/>
    </row>
    <row r="55" spans="1:5" hidden="1" x14ac:dyDescent="0.3">
      <c r="A55" s="86"/>
      <c r="B55" s="86"/>
      <c r="C55" s="86"/>
      <c r="D55" s="86"/>
      <c r="E55" s="86"/>
    </row>
    <row r="56" spans="1:5" hidden="1" x14ac:dyDescent="0.3">
      <c r="A56" s="86"/>
      <c r="B56" s="86"/>
      <c r="C56" s="86"/>
      <c r="D56" s="86"/>
      <c r="E56" s="86"/>
    </row>
    <row r="57" spans="1:5" hidden="1" x14ac:dyDescent="0.3">
      <c r="A57" s="86"/>
      <c r="B57" s="86"/>
      <c r="C57" s="86"/>
      <c r="D57" s="86"/>
      <c r="E57" s="86"/>
    </row>
    <row r="58" spans="1:5" hidden="1" x14ac:dyDescent="0.3">
      <c r="A58" s="86"/>
      <c r="B58" s="86"/>
      <c r="C58" s="86"/>
      <c r="D58" s="86"/>
      <c r="E58" s="86"/>
    </row>
    <row r="59" spans="1:5" hidden="1" x14ac:dyDescent="0.3">
      <c r="A59" s="86"/>
      <c r="B59" s="86"/>
      <c r="C59" s="86"/>
      <c r="D59" s="86"/>
      <c r="E59" s="86"/>
    </row>
    <row r="60" spans="1:5" hidden="1" x14ac:dyDescent="0.3">
      <c r="A60" s="86"/>
      <c r="B60" s="86"/>
      <c r="C60" s="86"/>
      <c r="D60" s="86"/>
      <c r="E60" s="86"/>
    </row>
    <row r="61" spans="1:5" hidden="1" x14ac:dyDescent="0.3">
      <c r="A61" s="86"/>
      <c r="B61" s="86"/>
      <c r="C61" s="86"/>
      <c r="D61" s="86"/>
      <c r="E61" s="86"/>
    </row>
    <row r="62" spans="1:5" hidden="1" x14ac:dyDescent="0.3">
      <c r="A62" s="86"/>
      <c r="B62" s="86"/>
      <c r="C62" s="86"/>
      <c r="D62" s="86"/>
      <c r="E62" s="86"/>
    </row>
    <row r="65" customFormat="1" hidden="1" x14ac:dyDescent="0.3"/>
    <row r="66" customFormat="1" hidden="1" x14ac:dyDescent="0.3"/>
    <row r="67" customFormat="1" hidden="1" x14ac:dyDescent="0.3"/>
    <row r="68" customFormat="1" hidden="1" x14ac:dyDescent="0.3"/>
    <row r="69" customFormat="1" hidden="1" x14ac:dyDescent="0.3"/>
    <row r="70" customFormat="1" hidden="1" x14ac:dyDescent="0.3"/>
    <row r="71" customFormat="1" hidden="1" x14ac:dyDescent="0.3"/>
    <row r="72" customFormat="1" hidden="1" x14ac:dyDescent="0.3"/>
    <row r="73" customFormat="1" hidden="1" x14ac:dyDescent="0.3"/>
    <row r="74" customFormat="1" hidden="1" x14ac:dyDescent="0.3"/>
    <row r="75" customFormat="1" hidden="1" x14ac:dyDescent="0.3"/>
    <row r="76" customFormat="1" hidden="1" x14ac:dyDescent="0.3"/>
    <row r="77" customFormat="1" hidden="1" x14ac:dyDescent="0.3"/>
    <row r="78" customFormat="1" hidden="1" x14ac:dyDescent="0.3"/>
    <row r="79" customFormat="1" hidden="1" x14ac:dyDescent="0.3"/>
    <row r="80" customFormat="1" hidden="1" x14ac:dyDescent="0.3"/>
    <row r="81" customFormat="1" hidden="1" x14ac:dyDescent="0.3"/>
    <row r="82" customFormat="1" hidden="1" x14ac:dyDescent="0.3"/>
    <row r="83" customFormat="1" hidden="1" x14ac:dyDescent="0.3"/>
    <row r="84" customFormat="1" hidden="1" x14ac:dyDescent="0.3"/>
    <row r="85" customFormat="1" hidden="1" x14ac:dyDescent="0.3"/>
    <row r="86" customFormat="1" hidden="1" x14ac:dyDescent="0.3"/>
    <row r="87" customFormat="1" hidden="1" x14ac:dyDescent="0.3"/>
    <row r="88" customFormat="1" hidden="1" x14ac:dyDescent="0.3"/>
    <row r="89" customFormat="1" hidden="1" x14ac:dyDescent="0.3"/>
    <row r="90" customFormat="1" hidden="1" x14ac:dyDescent="0.3"/>
    <row r="91" customFormat="1" hidden="1" x14ac:dyDescent="0.3"/>
  </sheetData>
  <mergeCells count="11">
    <mergeCell ref="B19:C19"/>
    <mergeCell ref="B25:C25"/>
    <mergeCell ref="B18:C18"/>
    <mergeCell ref="B13:C13"/>
    <mergeCell ref="B16:C16"/>
    <mergeCell ref="B22:C22"/>
    <mergeCell ref="B23:C23"/>
    <mergeCell ref="B21:C21"/>
    <mergeCell ref="B15:C15"/>
    <mergeCell ref="B14:C14"/>
    <mergeCell ref="B20:C20"/>
  </mergeCells>
  <dataValidations count="1">
    <dataValidation type="list" allowBlank="1" showInputMessage="1" showErrorMessage="1" sqref="D33" xr:uid="{69FE30DD-3FD3-4789-8DA7-3B4037303A72}">
      <formula1>"CONSERVADOR,MODERADO,AGRESSIVO"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379B-4D63-49C0-AEA0-EA25242C64B9}">
  <dimension ref="A1:I23"/>
  <sheetViews>
    <sheetView showGridLines="0" workbookViewId="0">
      <selection activeCell="H15" sqref="H15"/>
    </sheetView>
  </sheetViews>
  <sheetFormatPr defaultRowHeight="14.4" x14ac:dyDescent="0.3"/>
  <cols>
    <col min="1" max="1" width="33.44140625" bestFit="1" customWidth="1"/>
    <col min="2" max="2" width="14" bestFit="1" customWidth="1"/>
    <col min="3" max="3" width="19.33203125" bestFit="1" customWidth="1"/>
    <col min="4" max="4" width="6.5546875" style="5" bestFit="1" customWidth="1"/>
    <col min="8" max="8" width="17.77734375" bestFit="1" customWidth="1"/>
    <col min="9" max="9" width="20.33203125" style="45" customWidth="1"/>
  </cols>
  <sheetData>
    <row r="1" spans="1:9" x14ac:dyDescent="0.3">
      <c r="B1" s="43"/>
      <c r="C1" s="43"/>
    </row>
    <row r="2" spans="1:9" x14ac:dyDescent="0.3">
      <c r="A2" s="68" t="s">
        <v>34</v>
      </c>
      <c r="B2" s="69" t="s">
        <v>18</v>
      </c>
      <c r="C2" s="69" t="s">
        <v>22</v>
      </c>
      <c r="D2" s="70" t="s">
        <v>32</v>
      </c>
    </row>
    <row r="3" spans="1:9" x14ac:dyDescent="0.3">
      <c r="A3" t="str">
        <f>B3&amp;"-"&amp;C3</f>
        <v>CONSERVADOR-PAPEL</v>
      </c>
      <c r="B3" s="43" t="s">
        <v>33</v>
      </c>
      <c r="C3" s="43" t="s">
        <v>25</v>
      </c>
      <c r="D3" s="46">
        <v>0.3</v>
      </c>
    </row>
    <row r="4" spans="1:9" x14ac:dyDescent="0.3">
      <c r="A4" t="str">
        <f t="shared" ref="A4:A8" si="0">B4&amp;"-"&amp;C4</f>
        <v>CONSERVADOR-TIJOLO</v>
      </c>
      <c r="B4" s="43" t="s">
        <v>33</v>
      </c>
      <c r="C4" s="43" t="s">
        <v>26</v>
      </c>
      <c r="D4" s="46">
        <v>0.4</v>
      </c>
    </row>
    <row r="5" spans="1:9" x14ac:dyDescent="0.3">
      <c r="A5" t="str">
        <f t="shared" si="0"/>
        <v>CONSERVADOR-HÍBRIDOS</v>
      </c>
      <c r="B5" s="43" t="s">
        <v>33</v>
      </c>
      <c r="C5" s="43" t="s">
        <v>27</v>
      </c>
      <c r="D5" s="46">
        <v>0.1</v>
      </c>
      <c r="H5" s="42" t="s">
        <v>35</v>
      </c>
      <c r="I5" s="49">
        <f>VLOOKUP(H5,A:D,4,FALSE)</f>
        <v>0.2</v>
      </c>
    </row>
    <row r="6" spans="1:9" x14ac:dyDescent="0.3">
      <c r="A6" t="str">
        <f t="shared" si="0"/>
        <v>CONSERVADOR-FOFs</v>
      </c>
      <c r="B6" s="43" t="s">
        <v>33</v>
      </c>
      <c r="C6" s="43" t="s">
        <v>28</v>
      </c>
      <c r="D6" s="46">
        <v>0.1</v>
      </c>
    </row>
    <row r="7" spans="1:9" x14ac:dyDescent="0.3">
      <c r="A7" t="str">
        <f t="shared" si="0"/>
        <v>CONSERVADOR-DESENVOLVIMENTOS</v>
      </c>
      <c r="B7" s="43" t="s">
        <v>33</v>
      </c>
      <c r="C7" s="43" t="s">
        <v>29</v>
      </c>
      <c r="D7" s="46">
        <v>0</v>
      </c>
    </row>
    <row r="8" spans="1:9" x14ac:dyDescent="0.3">
      <c r="A8" t="str">
        <f t="shared" si="0"/>
        <v>CONSERVADOR-HOTELARIAS</v>
      </c>
      <c r="B8" s="43" t="s">
        <v>33</v>
      </c>
      <c r="C8" s="43" t="s">
        <v>30</v>
      </c>
      <c r="D8" s="46">
        <v>0</v>
      </c>
    </row>
    <row r="9" spans="1:9" ht="15" thickBot="1" x14ac:dyDescent="0.35">
      <c r="A9" s="4" t="str">
        <f>B9&amp;"-"&amp;C9</f>
        <v>CONSERVADOR-GALPÕES LOGÍSTICOS</v>
      </c>
      <c r="B9" s="44" t="s">
        <v>33</v>
      </c>
      <c r="C9" s="44" t="s">
        <v>31</v>
      </c>
      <c r="D9" s="47">
        <v>0.1</v>
      </c>
    </row>
    <row r="10" spans="1:9" x14ac:dyDescent="0.3">
      <c r="A10" t="str">
        <f>B10&amp;"-"&amp;C10</f>
        <v>MODERADO-PAPEL</v>
      </c>
      <c r="B10" s="43" t="s">
        <v>19</v>
      </c>
      <c r="C10" s="43" t="s">
        <v>25</v>
      </c>
      <c r="D10" s="48">
        <v>0.3</v>
      </c>
    </row>
    <row r="11" spans="1:9" x14ac:dyDescent="0.3">
      <c r="A11" t="str">
        <f t="shared" ref="A11:A23" si="1">B11&amp;"-"&amp;C11</f>
        <v>MODERADO-TIJOLO</v>
      </c>
      <c r="B11" s="43" t="s">
        <v>19</v>
      </c>
      <c r="C11" s="43" t="s">
        <v>26</v>
      </c>
      <c r="D11" s="48">
        <v>0.2</v>
      </c>
    </row>
    <row r="12" spans="1:9" x14ac:dyDescent="0.3">
      <c r="A12" t="str">
        <f t="shared" si="1"/>
        <v>MODERADO-HÍBRIDOS</v>
      </c>
      <c r="B12" s="43" t="s">
        <v>19</v>
      </c>
      <c r="C12" s="43" t="s">
        <v>27</v>
      </c>
      <c r="D12" s="48">
        <v>0.1</v>
      </c>
    </row>
    <row r="13" spans="1:9" x14ac:dyDescent="0.3">
      <c r="A13" t="str">
        <f t="shared" si="1"/>
        <v>MODERADO-FOFs</v>
      </c>
      <c r="B13" s="43" t="s">
        <v>19</v>
      </c>
      <c r="C13" s="43" t="s">
        <v>28</v>
      </c>
      <c r="D13" s="48">
        <v>0.1</v>
      </c>
    </row>
    <row r="14" spans="1:9" x14ac:dyDescent="0.3">
      <c r="A14" t="str">
        <f t="shared" si="1"/>
        <v>MODERADO-DESENVOLVIMENTOS</v>
      </c>
      <c r="B14" s="43" t="s">
        <v>19</v>
      </c>
      <c r="C14" s="43" t="s">
        <v>29</v>
      </c>
      <c r="D14" s="48">
        <v>0.1</v>
      </c>
    </row>
    <row r="15" spans="1:9" x14ac:dyDescent="0.3">
      <c r="A15" t="str">
        <f t="shared" si="1"/>
        <v>MODERADO-HOTELARIAS</v>
      </c>
      <c r="B15" s="43" t="s">
        <v>19</v>
      </c>
      <c r="C15" s="43" t="s">
        <v>30</v>
      </c>
      <c r="D15" s="48">
        <v>0.1</v>
      </c>
    </row>
    <row r="16" spans="1:9" ht="15" thickBot="1" x14ac:dyDescent="0.35">
      <c r="A16" s="4" t="str">
        <f t="shared" si="1"/>
        <v>MODERADO-GALPÕES LOGÍSTICOS</v>
      </c>
      <c r="B16" s="44" t="s">
        <v>19</v>
      </c>
      <c r="C16" s="44" t="s">
        <v>31</v>
      </c>
      <c r="D16" s="47">
        <v>0.1</v>
      </c>
    </row>
    <row r="17" spans="1:4" x14ac:dyDescent="0.3">
      <c r="A17" s="71" t="str">
        <f t="shared" si="1"/>
        <v>AGRESSIVO-PAPEL</v>
      </c>
      <c r="B17" s="72" t="s">
        <v>17</v>
      </c>
      <c r="C17" s="72" t="s">
        <v>25</v>
      </c>
      <c r="D17" s="73">
        <v>0.5</v>
      </c>
    </row>
    <row r="18" spans="1:4" x14ac:dyDescent="0.3">
      <c r="A18" s="2" t="str">
        <f t="shared" si="1"/>
        <v>AGRESSIVO-TIJOLO</v>
      </c>
      <c r="B18" s="74" t="s">
        <v>17</v>
      </c>
      <c r="C18" s="74" t="s">
        <v>26</v>
      </c>
      <c r="D18" s="75">
        <v>0.05</v>
      </c>
    </row>
    <row r="19" spans="1:4" x14ac:dyDescent="0.3">
      <c r="A19" s="2" t="str">
        <f t="shared" si="1"/>
        <v>AGRESSIVO-HÍBRIDOS</v>
      </c>
      <c r="B19" s="74" t="s">
        <v>17</v>
      </c>
      <c r="C19" s="74" t="s">
        <v>27</v>
      </c>
      <c r="D19" s="75">
        <v>0.05</v>
      </c>
    </row>
    <row r="20" spans="1:4" x14ac:dyDescent="0.3">
      <c r="A20" s="2" t="str">
        <f t="shared" si="1"/>
        <v>AGRESSIVO-FOFs</v>
      </c>
      <c r="B20" s="74" t="s">
        <v>17</v>
      </c>
      <c r="C20" s="74" t="s">
        <v>28</v>
      </c>
      <c r="D20" s="75">
        <v>0.05</v>
      </c>
    </row>
    <row r="21" spans="1:4" x14ac:dyDescent="0.3">
      <c r="A21" s="2" t="str">
        <f t="shared" si="1"/>
        <v>AGRESSIVO-DESENVOLVIMENTOS</v>
      </c>
      <c r="B21" s="74" t="s">
        <v>17</v>
      </c>
      <c r="C21" s="74" t="s">
        <v>29</v>
      </c>
      <c r="D21" s="75">
        <v>0.1</v>
      </c>
    </row>
    <row r="22" spans="1:4" x14ac:dyDescent="0.3">
      <c r="A22" s="2" t="str">
        <f t="shared" si="1"/>
        <v>AGRESSIVO-HOTELARIAS</v>
      </c>
      <c r="B22" s="74" t="s">
        <v>17</v>
      </c>
      <c r="C22" s="74" t="s">
        <v>30</v>
      </c>
      <c r="D22" s="75">
        <v>0.05</v>
      </c>
    </row>
    <row r="23" spans="1:4" ht="15" thickBot="1" x14ac:dyDescent="0.35">
      <c r="A23" s="4" t="str">
        <f t="shared" si="1"/>
        <v>AGRESSIVO-GALPÕES LOGÍSTICOS</v>
      </c>
      <c r="B23" s="44" t="s">
        <v>17</v>
      </c>
      <c r="C23" s="44" t="s">
        <v>31</v>
      </c>
      <c r="D23" s="47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dATA_iNVEST</vt:lpstr>
      <vt:lpstr>tABELA_aUX</vt:lpstr>
      <vt:lpstr>Anos_Investindo</vt:lpstr>
      <vt:lpstr>Aporte_Mensal</vt:lpstr>
      <vt:lpstr>Cinco_Anos_Investindo</vt:lpstr>
      <vt:lpstr>Dez_Anos_Investindo</vt:lpstr>
      <vt:lpstr>Dois_Anos_Investindo</vt:lpstr>
      <vt:lpstr>Patrimonoia_Acumulado</vt:lpstr>
      <vt:lpstr>Quinze_Anos_Investindo</vt:lpstr>
      <vt:lpstr>Rendimento_Carteira</vt:lpstr>
      <vt:lpstr>Salario_Mensal</vt:lpstr>
      <vt:lpstr>Sugestao_Investimento</vt:lpstr>
      <vt:lpstr>Taxa_Rendimento_Mensal</vt:lpstr>
      <vt:lpstr>Trinta_Anos_Investindo</vt:lpstr>
      <vt:lpstr>Vinte_Anos_Investindo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de Campos</dc:creator>
  <cp:lastModifiedBy>Pedro de Campos</cp:lastModifiedBy>
  <dcterms:created xsi:type="dcterms:W3CDTF">2025-05-29T00:41:11Z</dcterms:created>
  <dcterms:modified xsi:type="dcterms:W3CDTF">2025-06-01T19:50:16Z</dcterms:modified>
</cp:coreProperties>
</file>