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H voltage divider" sheetId="1" state="visible" r:id="rId2"/>
    <sheet name="TH lineal1" sheetId="2" state="visible" r:id="rId3"/>
    <sheet name="TH lineal2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<sst xmlns="http://schemas.openxmlformats.org/spreadsheetml/2006/main" count="80" uniqueCount="66">
  <si>
    <t xml:space="preserve">ºC</t>
  </si>
  <si>
    <t xml:space="preserve">Ω</t>
  </si>
  <si>
    <t xml:space="preserve">Steinhart-Hart</t>
  </si>
  <si>
    <t xml:space="preserve">error S-H</t>
  </si>
  <si>
    <t xml:space="preserve">Simplificada</t>
  </si>
  <si>
    <t xml:space="preserve">error Simplificada</t>
  </si>
  <si>
    <t xml:space="preserve">voltage ADC</t>
  </si>
  <si>
    <t xml:space="preserve">v/step</t>
  </si>
  <si>
    <t xml:space="preserve">https://www.jameco.com/Jameco/workshop/TechTip/temperature-measurement-ntc-thermistors.html</t>
  </si>
  <si>
    <t xml:space="preserve">Calcul amb un simple divisor de tensió</t>
  </si>
  <si>
    <t xml:space="preserve">The Steinhart-Hart equation</t>
  </si>
  <si>
    <t xml:space="preserve">Simplified</t>
  </si>
  <si>
    <t xml:space="preserve">1/T = 1/T0 + 1/B * ln(R/R0)</t>
  </si>
  <si>
    <t xml:space="preserve">REFERENCE_RESISTANC</t>
  </si>
  <si>
    <t xml:space="preserve">REFERENCE_VOLTAGE</t>
  </si>
  <si>
    <t xml:space="preserve">THERMISTOR_NOMINAL</t>
  </si>
  <si>
    <t xml:space="preserve">TEMPERATURE_NOMINAL</t>
  </si>
  <si>
    <r>
      <rPr>
        <sz val="9"/>
        <color rgb="FF000000"/>
        <rFont val="Consolas"/>
        <family val="3"/>
        <charset val="1"/>
      </rPr>
      <t xml:space="preserve">B_COEFFICIENT</t>
    </r>
    <r>
      <rPr>
        <sz val="9"/>
        <color rgb="FF1F2328"/>
        <rFont val="Consolas"/>
        <family val="3"/>
        <charset val="1"/>
      </rPr>
      <t xml:space="preserve"> </t>
    </r>
    <r>
      <rPr>
        <sz val="9"/>
        <color rgb="FF000000"/>
        <rFont val="Consolas"/>
        <family val="3"/>
        <charset val="1"/>
      </rPr>
      <t xml:space="preserve">3950</t>
    </r>
  </si>
  <si>
    <t xml:space="preserve">VCC_VOLTAGE</t>
  </si>
  <si>
    <t xml:space="preserve">A</t>
  </si>
  <si>
    <t xml:space="preserve">B</t>
  </si>
  <si>
    <t xml:space="preserve">C</t>
  </si>
  <si>
    <t xml:space="preserve">ADC bits</t>
  </si>
  <si>
    <t xml:space="preserve">ADC resolution</t>
  </si>
  <si>
    <t xml:space="preserve">sin Rs en paralel·lo y aplicando la formula compleja, tienes un rango de &gt;100ºC donde el error es inferior al 1%</t>
  </si>
  <si>
    <t xml:space="preserve">sin Rs en paralel·lo y aplicando la formula simplificada, tienes un rango de 50ºC donde el error es inferior al 2%</t>
  </si>
  <si>
    <t xml:space="preserve">https://circuitcellar.com/resources/quickbits/ntc-thermistor-linearization-2/</t>
  </si>
  <si>
    <t xml:space="preserve">VCC</t>
  </si>
  <si>
    <t xml:space="preserve">Rs</t>
  </si>
  <si>
    <t xml:space="preserve">VB</t>
  </si>
  <si>
    <t xml:space="preserve">RT</t>
  </si>
  <si>
    <t xml:space="preserve">x 100000</t>
  </si>
  <si>
    <t xml:space="preserve">RP</t>
  </si>
  <si>
    <t xml:space="preserve">gnd</t>
  </si>
  <si>
    <t xml:space="preserve">R2</t>
  </si>
  <si>
    <t xml:space="preserve">Vrt</t>
  </si>
  <si>
    <t xml:space="preserve">y(x)</t>
  </si>
  <si>
    <t xml:space="preserve">error</t>
  </si>
  <si>
    <t xml:space="preserve">y</t>
  </si>
  <si>
    <t xml:space="preserve">x</t>
  </si>
  <si>
    <t xml:space="preserve">m=</t>
  </si>
  <si>
    <t xml:space="preserve">con una simple funcion lineal, tienes un rango de 45ºC donde el error es inferior al 3%</t>
  </si>
  <si>
    <t xml:space="preserve">R1</t>
  </si>
  <si>
    <t xml:space="preserve">R3</t>
  </si>
  <si>
    <t xml:space="preserve">Per trobar recta lineal de treball</t>
  </si>
  <si>
    <t xml:space="preserve">modificar R1</t>
  </si>
  <si>
    <t xml:space="preserve">VA</t>
  </si>
  <si>
    <t xml:space="preserve">R4</t>
  </si>
  <si>
    <t xml:space="preserve">R1=((B-2*Tc)/(B+2*Tc))*Rtc</t>
  </si>
  <si>
    <t xml:space="preserve">R1=</t>
  </si>
  <si>
    <t xml:space="preserve">VAB</t>
  </si>
  <si>
    <t xml:space="preserve">y = mx + b</t>
  </si>
  <si>
    <t xml:space="preserve">pendiente</t>
  </si>
  <si>
    <t xml:space="preserve">m=(y2-y1)/(x2-x1)</t>
  </si>
  <si>
    <t xml:space="preserve">funcion</t>
  </si>
  <si>
    <t xml:space="preserve">y(x)=m(x-x1)+y1</t>
  </si>
  <si>
    <t xml:space="preserve">con una simple funcion lineal, tienes un rango de 76ºC donde el error es inferior al 2%</t>
  </si>
  <si>
    <t xml:space="preserve">circuit type</t>
  </si>
  <si>
    <t xml:space="preserve">algorithm</t>
  </si>
  <si>
    <t xml:space="preserve">working range</t>
  </si>
  <si>
    <t xml:space="preserve">Error %</t>
  </si>
  <si>
    <t xml:space="preserve">simple voltage divider</t>
  </si>
  <si>
    <t xml:space="preserve">Steinhart-Hart simplificado</t>
  </si>
  <si>
    <t xml:space="preserve">voltage divider with one parelel resistor</t>
  </si>
  <si>
    <t xml:space="preserve">lineal function</t>
  </si>
  <si>
    <t xml:space="preserve">wheatstone bridge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</si>
</sst>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12"/>
      <color rgb="FF5B9BD5"/>
      <name val="Segoe U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onsolas"/>
      <family val="3"/>
      <charset val="1"/>
    </font>
    <font>
      <sz val="9"/>
      <color rgb="FF1F2328"/>
      <name val="Consolas"/>
      <family val="3"/>
      <charset val="1"/>
    </font>
    <font>
      <b val="true"/>
      <sz val="13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4"/>
      <color rgb="FF000000"/>
      <name val="Calibri"/>
      <family val="2"/>
      <charset val="1"/>
    </font>
    <font>
      <sz val="16"/>
      <color rgb="FF000000"/>
      <name val="MJXc-TeX-main-R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1F2328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NTC datasheet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voltage divider'!$B$1</c:f>
              <c:strCache>
                <c:ptCount val="1"/>
                <c:pt idx="0">
                  <c:v>Ω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voltage divider'!$A$2:$A$107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voltage divider'!$B$2:$B$107</c:f>
              <c:numCache>
                <c:formatCode>General</c:formatCode>
                <c:ptCount val="106"/>
                <c:pt idx="0">
                  <c:v>100000</c:v>
                </c:pt>
                <c:pt idx="1">
                  <c:v>95786</c:v>
                </c:pt>
                <c:pt idx="2">
                  <c:v>91767</c:v>
                </c:pt>
                <c:pt idx="3">
                  <c:v>87932</c:v>
                </c:pt>
                <c:pt idx="4">
                  <c:v>84272</c:v>
                </c:pt>
                <c:pt idx="5">
                  <c:v>80779</c:v>
                </c:pt>
                <c:pt idx="6">
                  <c:v>77443</c:v>
                </c:pt>
                <c:pt idx="7">
                  <c:v>74258</c:v>
                </c:pt>
                <c:pt idx="8">
                  <c:v>71215</c:v>
                </c:pt>
                <c:pt idx="9">
                  <c:v>68309</c:v>
                </c:pt>
                <c:pt idx="10">
                  <c:v>65532</c:v>
                </c:pt>
                <c:pt idx="11">
                  <c:v>62878</c:v>
                </c:pt>
                <c:pt idx="12">
                  <c:v>60341</c:v>
                </c:pt>
                <c:pt idx="13">
                  <c:v>57916</c:v>
                </c:pt>
                <c:pt idx="14">
                  <c:v>55597</c:v>
                </c:pt>
                <c:pt idx="15">
                  <c:v>53380</c:v>
                </c:pt>
                <c:pt idx="16">
                  <c:v>51259</c:v>
                </c:pt>
                <c:pt idx="17">
                  <c:v>49230</c:v>
                </c:pt>
                <c:pt idx="18">
                  <c:v>47289</c:v>
                </c:pt>
                <c:pt idx="19">
                  <c:v>45432</c:v>
                </c:pt>
                <c:pt idx="20">
                  <c:v>43654</c:v>
                </c:pt>
                <c:pt idx="21">
                  <c:v>41952</c:v>
                </c:pt>
                <c:pt idx="22">
                  <c:v>40323</c:v>
                </c:pt>
                <c:pt idx="23">
                  <c:v>38764</c:v>
                </c:pt>
                <c:pt idx="24">
                  <c:v>37270</c:v>
                </c:pt>
                <c:pt idx="25">
                  <c:v>35840</c:v>
                </c:pt>
                <c:pt idx="26">
                  <c:v>34469</c:v>
                </c:pt>
                <c:pt idx="27">
                  <c:v>33156</c:v>
                </c:pt>
                <c:pt idx="28">
                  <c:v>31898</c:v>
                </c:pt>
                <c:pt idx="29">
                  <c:v>30693</c:v>
                </c:pt>
                <c:pt idx="30">
                  <c:v>29538</c:v>
                </c:pt>
                <c:pt idx="31">
                  <c:v>28430</c:v>
                </c:pt>
                <c:pt idx="32">
                  <c:v>27368</c:v>
                </c:pt>
                <c:pt idx="33">
                  <c:v>26350</c:v>
                </c:pt>
                <c:pt idx="34">
                  <c:v>25374</c:v>
                </c:pt>
                <c:pt idx="35">
                  <c:v>24437</c:v>
                </c:pt>
                <c:pt idx="36">
                  <c:v>23539</c:v>
                </c:pt>
                <c:pt idx="37">
                  <c:v>22678</c:v>
                </c:pt>
                <c:pt idx="38">
                  <c:v>21851</c:v>
                </c:pt>
                <c:pt idx="39">
                  <c:v>21057</c:v>
                </c:pt>
                <c:pt idx="40">
                  <c:v>20296</c:v>
                </c:pt>
                <c:pt idx="41">
                  <c:v>19565</c:v>
                </c:pt>
                <c:pt idx="42">
                  <c:v>18863</c:v>
                </c:pt>
                <c:pt idx="43">
                  <c:v>18189</c:v>
                </c:pt>
                <c:pt idx="44">
                  <c:v>17542</c:v>
                </c:pt>
                <c:pt idx="45">
                  <c:v>16921</c:v>
                </c:pt>
                <c:pt idx="46">
                  <c:v>16324</c:v>
                </c:pt>
                <c:pt idx="47">
                  <c:v>15751</c:v>
                </c:pt>
                <c:pt idx="48">
                  <c:v>15200</c:v>
                </c:pt>
                <c:pt idx="49">
                  <c:v>14671</c:v>
                </c:pt>
                <c:pt idx="50">
                  <c:v>14162</c:v>
                </c:pt>
                <c:pt idx="51">
                  <c:v>13673</c:v>
                </c:pt>
                <c:pt idx="52">
                  <c:v>13203</c:v>
                </c:pt>
                <c:pt idx="53">
                  <c:v>12751</c:v>
                </c:pt>
                <c:pt idx="54">
                  <c:v>12316</c:v>
                </c:pt>
                <c:pt idx="55">
                  <c:v>11898</c:v>
                </c:pt>
                <c:pt idx="56">
                  <c:v>11496</c:v>
                </c:pt>
                <c:pt idx="57">
                  <c:v>11109</c:v>
                </c:pt>
                <c:pt idx="58">
                  <c:v>10737</c:v>
                </c:pt>
                <c:pt idx="59">
                  <c:v>10379</c:v>
                </c:pt>
                <c:pt idx="60">
                  <c:v>10035</c:v>
                </c:pt>
                <c:pt idx="61">
                  <c:v>9703</c:v>
                </c:pt>
                <c:pt idx="62">
                  <c:v>9383</c:v>
                </c:pt>
                <c:pt idx="63">
                  <c:v>9076</c:v>
                </c:pt>
                <c:pt idx="64">
                  <c:v>8780</c:v>
                </c:pt>
                <c:pt idx="65">
                  <c:v>8495</c:v>
                </c:pt>
                <c:pt idx="66">
                  <c:v>8220</c:v>
                </c:pt>
                <c:pt idx="67">
                  <c:v>7956</c:v>
                </c:pt>
                <c:pt idx="68">
                  <c:v>7701</c:v>
                </c:pt>
                <c:pt idx="69">
                  <c:v>7455</c:v>
                </c:pt>
                <c:pt idx="70">
                  <c:v>7219</c:v>
                </c:pt>
                <c:pt idx="71">
                  <c:v>6990</c:v>
                </c:pt>
                <c:pt idx="72">
                  <c:v>6770</c:v>
                </c:pt>
                <c:pt idx="73">
                  <c:v>6558</c:v>
                </c:pt>
                <c:pt idx="74">
                  <c:v>6354</c:v>
                </c:pt>
                <c:pt idx="75">
                  <c:v>6173</c:v>
                </c:pt>
                <c:pt idx="76">
                  <c:v>5966</c:v>
                </c:pt>
                <c:pt idx="77">
                  <c:v>5783</c:v>
                </c:pt>
                <c:pt idx="78">
                  <c:v>5606</c:v>
                </c:pt>
                <c:pt idx="79">
                  <c:v>5435</c:v>
                </c:pt>
                <c:pt idx="80">
                  <c:v>5270</c:v>
                </c:pt>
                <c:pt idx="81">
                  <c:v>5111</c:v>
                </c:pt>
                <c:pt idx="82">
                  <c:v>4957</c:v>
                </c:pt>
                <c:pt idx="83">
                  <c:v>4809</c:v>
                </c:pt>
                <c:pt idx="84">
                  <c:v>4666</c:v>
                </c:pt>
                <c:pt idx="85">
                  <c:v>4527</c:v>
                </c:pt>
                <c:pt idx="86">
                  <c:v>4394</c:v>
                </c:pt>
                <c:pt idx="87">
                  <c:v>4264</c:v>
                </c:pt>
                <c:pt idx="88">
                  <c:v>4140</c:v>
                </c:pt>
                <c:pt idx="89">
                  <c:v>4019</c:v>
                </c:pt>
                <c:pt idx="90">
                  <c:v>3903</c:v>
                </c:pt>
                <c:pt idx="91">
                  <c:v>3790</c:v>
                </c:pt>
                <c:pt idx="92">
                  <c:v>3681</c:v>
                </c:pt>
                <c:pt idx="93">
                  <c:v>3576</c:v>
                </c:pt>
                <c:pt idx="94">
                  <c:v>3474</c:v>
                </c:pt>
                <c:pt idx="95">
                  <c:v>3376</c:v>
                </c:pt>
                <c:pt idx="96">
                  <c:v>3280</c:v>
                </c:pt>
                <c:pt idx="97">
                  <c:v>3188</c:v>
                </c:pt>
                <c:pt idx="98">
                  <c:v>3099</c:v>
                </c:pt>
                <c:pt idx="99">
                  <c:v>3013</c:v>
                </c:pt>
                <c:pt idx="100">
                  <c:v>2929</c:v>
                </c:pt>
                <c:pt idx="101">
                  <c:v>2849</c:v>
                </c:pt>
                <c:pt idx="102">
                  <c:v>2770</c:v>
                </c:pt>
                <c:pt idx="103">
                  <c:v>2695</c:v>
                </c:pt>
                <c:pt idx="104">
                  <c:v>2621</c:v>
                </c:pt>
                <c:pt idx="105">
                  <c:v>2550</c:v>
                </c:pt>
              </c:numCache>
            </c:numRef>
          </c:yVal>
          <c:smooth val="1"/>
        </c:ser>
        <c:axId val="51220776"/>
        <c:axId val="9343301"/>
      </c:scatterChart>
      <c:valAx>
        <c:axId val="512207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Temperatura [ºC]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43301"/>
        <c:crosses val="autoZero"/>
        <c:crossBetween val="midCat"/>
      </c:valAx>
      <c:valAx>
        <c:axId val="9343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resistencai [Ω]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207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'TH lineal2'!$C$17</c:f>
              <c:strCache>
                <c:ptCount val="1"/>
                <c:pt idx="0">
                  <c:v>VAB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lineal2'!$A$18:$A$123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lineal2'!$C$18:$C$123</c:f>
              <c:numCache>
                <c:formatCode>General</c:formatCode>
                <c:ptCount val="106"/>
                <c:pt idx="0">
                  <c:v>-0.751660866814299</c:v>
                </c:pt>
                <c:pt idx="1">
                  <c:v>-0.740703121040781</c:v>
                </c:pt>
                <c:pt idx="2">
                  <c:v>-0.729398581842783</c:v>
                </c:pt>
                <c:pt idx="3">
                  <c:v>-0.717737567893312</c:v>
                </c:pt>
                <c:pt idx="4">
                  <c:v>-0.705714395568319</c:v>
                </c:pt>
                <c:pt idx="5">
                  <c:v>-0.693325602984493</c:v>
                </c:pt>
                <c:pt idx="6">
                  <c:v>-0.680558925215619</c:v>
                </c:pt>
                <c:pt idx="7">
                  <c:v>-0.667415453915166</c:v>
                </c:pt>
                <c:pt idx="8">
                  <c:v>-0.653882991185327</c:v>
                </c:pt>
                <c:pt idx="9">
                  <c:v>-0.639965324998963</c:v>
                </c:pt>
                <c:pt idx="10">
                  <c:v>-0.625651374924356</c:v>
                </c:pt>
                <c:pt idx="11">
                  <c:v>-0.61093778634487</c:v>
                </c:pt>
                <c:pt idx="12">
                  <c:v>-0.595819908508127</c:v>
                </c:pt>
                <c:pt idx="13">
                  <c:v>-0.580297892777564</c:v>
                </c:pt>
                <c:pt idx="14">
                  <c:v>-0.564364257334466</c:v>
                </c:pt>
                <c:pt idx="15">
                  <c:v>-0.54802379188732</c:v>
                </c:pt>
                <c:pt idx="16">
                  <c:v>-0.53126549704122</c:v>
                </c:pt>
                <c:pt idx="17">
                  <c:v>-0.51409156318286</c:v>
                </c:pt>
                <c:pt idx="18">
                  <c:v>-0.496503757394872</c:v>
                </c:pt>
                <c:pt idx="19">
                  <c:v>-0.478503010399562</c:v>
                </c:pt>
                <c:pt idx="20">
                  <c:v>-0.460078220471182</c:v>
                </c:pt>
                <c:pt idx="21">
                  <c:v>-0.441236376630337</c:v>
                </c:pt>
                <c:pt idx="22">
                  <c:v>-0.421984777333369</c:v>
                </c:pt>
                <c:pt idx="23">
                  <c:v>-0.402330712208589</c:v>
                </c:pt>
                <c:pt idx="24">
                  <c:v>-0.382253340587108</c:v>
                </c:pt>
                <c:pt idx="25">
                  <c:v>-0.361782890891753</c:v>
                </c:pt>
                <c:pt idx="26">
                  <c:v>-0.340892399736316</c:v>
                </c:pt>
                <c:pt idx="27">
                  <c:v>-0.31961188492005</c:v>
                </c:pt>
                <c:pt idx="28">
                  <c:v>-0.297941050991449</c:v>
                </c:pt>
                <c:pt idx="29">
                  <c:v>-0.275895167826864</c:v>
                </c:pt>
                <c:pt idx="30">
                  <c:v>-0.253470018843918</c:v>
                </c:pt>
                <c:pt idx="31">
                  <c:v>-0.230656766193446</c:v>
                </c:pt>
                <c:pt idx="32">
                  <c:v>-0.207485929274694</c:v>
                </c:pt>
                <c:pt idx="33">
                  <c:v>-0.183968199775642</c:v>
                </c:pt>
                <c:pt idx="34">
                  <c:v>-0.16011279575782</c:v>
                </c:pt>
                <c:pt idx="35">
                  <c:v>-0.135900349911774</c:v>
                </c:pt>
                <c:pt idx="36">
                  <c:v>-0.111387078211716</c:v>
                </c:pt>
                <c:pt idx="37">
                  <c:v>-0.0865787416917212</c:v>
                </c:pt>
                <c:pt idx="38">
                  <c:v>-0.0614462840862475</c:v>
                </c:pt>
                <c:pt idx="39">
                  <c:v>-0.0360153639120151</c:v>
                </c:pt>
                <c:pt idx="40">
                  <c:v>-0.0103476524981638</c:v>
                </c:pt>
                <c:pt idx="41">
                  <c:v>0.0155960091020479</c:v>
                </c:pt>
                <c:pt idx="42">
                  <c:v>0.0417917965612538</c:v>
                </c:pt>
                <c:pt idx="43">
                  <c:v>0.0682155942882581</c:v>
                </c:pt>
                <c:pt idx="44">
                  <c:v>0.0948433062498215</c:v>
                </c:pt>
                <c:pt idx="45">
                  <c:v>0.121651197471362</c:v>
                </c:pt>
                <c:pt idx="46">
                  <c:v>0.148662574414893</c:v>
                </c:pt>
                <c:pt idx="47">
                  <c:v>0.175813586075937</c:v>
                </c:pt>
                <c:pt idx="48">
                  <c:v>0.203134796238245</c:v>
                </c:pt>
                <c:pt idx="49">
                  <c:v>0.23056191265611</c:v>
                </c:pt>
                <c:pt idx="50">
                  <c:v>0.258134756989004</c:v>
                </c:pt>
                <c:pt idx="51">
                  <c:v>0.285790177288192</c:v>
                </c:pt>
                <c:pt idx="52">
                  <c:v>0.313519142333981</c:v>
                </c:pt>
                <c:pt idx="53">
                  <c:v>0.34131653082934</c:v>
                </c:pt>
                <c:pt idx="54">
                  <c:v>0.369181641117891</c:v>
                </c:pt>
                <c:pt idx="55">
                  <c:v>0.397050699456473</c:v>
                </c:pt>
                <c:pt idx="56">
                  <c:v>0.424925300815635</c:v>
                </c:pt>
                <c:pt idx="57">
                  <c:v>0.452812688091282</c:v>
                </c:pt>
                <c:pt idx="58">
                  <c:v>0.480650030661824</c:v>
                </c:pt>
                <c:pt idx="59">
                  <c:v>0.508448889750903</c:v>
                </c:pt>
                <c:pt idx="60">
                  <c:v>0.53614575690878</c:v>
                </c:pt>
                <c:pt idx="61">
                  <c:v>0.563842606847141</c:v>
                </c:pt>
                <c:pt idx="62">
                  <c:v>0.591485199031339</c:v>
                </c:pt>
                <c:pt idx="63">
                  <c:v>0.618924693439959</c:v>
                </c:pt>
                <c:pt idx="64">
                  <c:v>0.646278266940771</c:v>
                </c:pt>
                <c:pt idx="65">
                  <c:v>0.673489962649427</c:v>
                </c:pt>
                <c:pt idx="66">
                  <c:v>0.700600744923706</c:v>
                </c:pt>
                <c:pt idx="67">
                  <c:v>0.727454425653415</c:v>
                </c:pt>
                <c:pt idx="68">
                  <c:v>0.754198695514826</c:v>
                </c:pt>
                <c:pt idx="69">
                  <c:v>0.780784584918115</c:v>
                </c:pt>
                <c:pt idx="70">
                  <c:v>0.807047715429541</c:v>
                </c:pt>
                <c:pt idx="71">
                  <c:v>0.833272950766643</c:v>
                </c:pt>
                <c:pt idx="72">
                  <c:v>0.859184833708701</c:v>
                </c:pt>
                <c:pt idx="73">
                  <c:v>0.884847799779247</c:v>
                </c:pt>
                <c:pt idx="74">
                  <c:v>0.910211424182399</c:v>
                </c:pt>
                <c:pt idx="75">
                  <c:v>0.933286441205681</c:v>
                </c:pt>
                <c:pt idx="76">
                  <c:v>0.960360264876248</c:v>
                </c:pt>
                <c:pt idx="77">
                  <c:v>0.984926534906125</c:v>
                </c:pt>
                <c:pt idx="78">
                  <c:v>1.00927299598181</c:v>
                </c:pt>
                <c:pt idx="79">
                  <c:v>1.0333612030147</c:v>
                </c:pt>
                <c:pt idx="80">
                  <c:v>1.05715148732571</c:v>
                </c:pt>
                <c:pt idx="81">
                  <c:v>1.08060305117798</c:v>
                </c:pt>
                <c:pt idx="82">
                  <c:v>1.10382653124251</c:v>
                </c:pt>
                <c:pt idx="83">
                  <c:v>1.12663330511585</c:v>
                </c:pt>
                <c:pt idx="84">
                  <c:v>1.1491388141726</c:v>
                </c:pt>
                <c:pt idx="85">
                  <c:v>1.17147085140065</c:v>
                </c:pt>
                <c:pt idx="86">
                  <c:v>1.19327284991221</c:v>
                </c:pt>
                <c:pt idx="87">
                  <c:v>1.21500561540701</c:v>
                </c:pt>
                <c:pt idx="88">
                  <c:v>1.23613604156826</c:v>
                </c:pt>
                <c:pt idx="89">
                  <c:v>1.2571432733591</c:v>
                </c:pt>
                <c:pt idx="90">
                  <c:v>1.27765235029544</c:v>
                </c:pt>
                <c:pt idx="91">
                  <c:v>1.29798873041978</c:v>
                </c:pt>
                <c:pt idx="92">
                  <c:v>1.31794865519689</c:v>
                </c:pt>
                <c:pt idx="93">
                  <c:v>1.33750329033956</c:v>
                </c:pt>
                <c:pt idx="94">
                  <c:v>1.3568144499179</c:v>
                </c:pt>
                <c:pt idx="95">
                  <c:v>1.37566814524218</c:v>
                </c:pt>
                <c:pt idx="96">
                  <c:v>1.39442884420982</c:v>
                </c:pt>
                <c:pt idx="97">
                  <c:v>1.41268517365866</c:v>
                </c:pt>
                <c:pt idx="98">
                  <c:v>1.43061039527348</c:v>
                </c:pt>
                <c:pt idx="99">
                  <c:v>1.44818372050968</c:v>
                </c:pt>
                <c:pt idx="100">
                  <c:v>1.46559297683709</c:v>
                </c:pt>
                <c:pt idx="101">
                  <c:v>1.48240270530614</c:v>
                </c:pt>
                <c:pt idx="102">
                  <c:v>1.49922655494683</c:v>
                </c:pt>
                <c:pt idx="103">
                  <c:v>1.51540888384367</c:v>
                </c:pt>
                <c:pt idx="104">
                  <c:v>1.53158016551487</c:v>
                </c:pt>
                <c:pt idx="105">
                  <c:v>1.54729064039409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"linea"</c:f>
              <c:strCache>
                <c:ptCount val="1"/>
                <c:pt idx="0">
                  <c:v>linea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lineal2'!$L$32:$M$32</c:f>
              <c:numCache>
                <c:formatCode>General</c:formatCode>
                <c:ptCount val="2"/>
                <c:pt idx="0">
                  <c:v>50</c:v>
                </c:pt>
                <c:pt idx="1">
                  <c:v>110</c:v>
                </c:pt>
              </c:numCache>
            </c:numRef>
          </c:xVal>
          <c:yVal>
            <c:numRef>
              <c:f>'TH lineal2'!$L$33:$M$33</c:f>
              <c:numCache>
                <c:formatCode>General</c:formatCode>
                <c:ptCount val="2"/>
                <c:pt idx="0">
                  <c:v>-0.361782890891753</c:v>
                </c:pt>
                <c:pt idx="1">
                  <c:v>1.17147085140065</c:v>
                </c:pt>
              </c:numCache>
            </c:numRef>
          </c:yVal>
          <c:smooth val="0"/>
        </c:ser>
        <c:axId val="41437237"/>
        <c:axId val="50209981"/>
      </c:scatterChart>
      <c:valAx>
        <c:axId val="414372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209981"/>
        <c:crosses val="autoZero"/>
        <c:crossBetween val="midCat"/>
      </c:valAx>
      <c:valAx>
        <c:axId val="50209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3723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error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lineal2'!$E$17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lineal2'!$A$18:$A$123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lineal2'!$E$18:$E$123</c:f>
              <c:numCache>
                <c:formatCode>General</c:formatCode>
                <c:ptCount val="106"/>
                <c:pt idx="0">
                  <c:v>-38.9724533908447</c:v>
                </c:pt>
                <c:pt idx="1">
                  <c:v>-35.2766037002364</c:v>
                </c:pt>
                <c:pt idx="2">
                  <c:v>-31.9047831789552</c:v>
                </c:pt>
                <c:pt idx="3">
                  <c:v>-28.8236274667152</c:v>
                </c:pt>
                <c:pt idx="4">
                  <c:v>-26.0038347357709</c:v>
                </c:pt>
                <c:pt idx="5">
                  <c:v>-23.4197202614299</c:v>
                </c:pt>
                <c:pt idx="6">
                  <c:v>-21.0500247182421</c:v>
                </c:pt>
                <c:pt idx="7">
                  <c:v>-18.8745128342485</c:v>
                </c:pt>
                <c:pt idx="8">
                  <c:v>-16.8769780156486</c:v>
                </c:pt>
                <c:pt idx="9">
                  <c:v>-15.041280425145</c:v>
                </c:pt>
                <c:pt idx="10">
                  <c:v>-13.3547871706661</c:v>
                </c:pt>
                <c:pt idx="11">
                  <c:v>-11.8054292087144</c:v>
                </c:pt>
                <c:pt idx="12">
                  <c:v>-10.3825793410025</c:v>
                </c:pt>
                <c:pt idx="13">
                  <c:v>-9.07623449897319</c:v>
                </c:pt>
                <c:pt idx="14">
                  <c:v>-7.87818348069388</c:v>
                </c:pt>
                <c:pt idx="15">
                  <c:v>-6.77983566662151</c:v>
                </c:pt>
                <c:pt idx="16">
                  <c:v>-5.77494553802784</c:v>
                </c:pt>
                <c:pt idx="17">
                  <c:v>-4.85663346206228</c:v>
                </c:pt>
                <c:pt idx="18">
                  <c:v>-4.01869829481784</c:v>
                </c:pt>
                <c:pt idx="19">
                  <c:v>-3.25557701647502</c:v>
                </c:pt>
                <c:pt idx="20">
                  <c:v>-2.56324745200871</c:v>
                </c:pt>
                <c:pt idx="21">
                  <c:v>-1.93649819048909</c:v>
                </c:pt>
                <c:pt idx="22">
                  <c:v>-1.37053558152596</c:v>
                </c:pt>
                <c:pt idx="23">
                  <c:v>-0.860966165309011</c:v>
                </c:pt>
                <c:pt idx="24">
                  <c:v>-0.406001678542425</c:v>
                </c:pt>
                <c:pt idx="25">
                  <c:v>0</c:v>
                </c:pt>
                <c:pt idx="26">
                  <c:v>0.357850126105946</c:v>
                </c:pt>
                <c:pt idx="27">
                  <c:v>0.672585655704093</c:v>
                </c:pt>
                <c:pt idx="28">
                  <c:v>0.946625223038144</c:v>
                </c:pt>
                <c:pt idx="29">
                  <c:v>1.18333628511871</c:v>
                </c:pt>
                <c:pt idx="30">
                  <c:v>1.38445493265648</c:v>
                </c:pt>
                <c:pt idx="31">
                  <c:v>1.55127031851579</c:v>
                </c:pt>
                <c:pt idx="32">
                  <c:v>1.68768313954718</c:v>
                </c:pt>
                <c:pt idx="33">
                  <c:v>1.79598730792602</c:v>
                </c:pt>
                <c:pt idx="34">
                  <c:v>1.87822347629511</c:v>
                </c:pt>
                <c:pt idx="35">
                  <c:v>1.93443189368926</c:v>
                </c:pt>
                <c:pt idx="36">
                  <c:v>1.96949895720833</c:v>
                </c:pt>
                <c:pt idx="37">
                  <c:v>1.98481125408877</c:v>
                </c:pt>
                <c:pt idx="38">
                  <c:v>1.97950465682989</c:v>
                </c:pt>
                <c:pt idx="39">
                  <c:v>1.95611455271041</c:v>
                </c:pt>
                <c:pt idx="40">
                  <c:v>1.91918841311336</c:v>
                </c:pt>
                <c:pt idx="41">
                  <c:v>1.86701971517635</c:v>
                </c:pt>
                <c:pt idx="42">
                  <c:v>1.80168246103637</c:v>
                </c:pt>
                <c:pt idx="43">
                  <c:v>1.72514541428101</c:v>
                </c:pt>
                <c:pt idx="44">
                  <c:v>1.63926209807099</c:v>
                </c:pt>
                <c:pt idx="45">
                  <c:v>1.5457599355069</c:v>
                </c:pt>
                <c:pt idx="46">
                  <c:v>1.44367628723291</c:v>
                </c:pt>
                <c:pt idx="47">
                  <c:v>1.33683905857627</c:v>
                </c:pt>
                <c:pt idx="48">
                  <c:v>1.22380519636141</c:v>
                </c:pt>
                <c:pt idx="49">
                  <c:v>1.10822579941051</c:v>
                </c:pt>
                <c:pt idx="50">
                  <c:v>0.988124929463785</c:v>
                </c:pt>
                <c:pt idx="51">
                  <c:v>0.866932765046426</c:v>
                </c:pt>
                <c:pt idx="52">
                  <c:v>0.74515080321291</c:v>
                </c:pt>
                <c:pt idx="53">
                  <c:v>0.623058663071856</c:v>
                </c:pt>
                <c:pt idx="54">
                  <c:v>0.500702879931531</c:v>
                </c:pt>
                <c:pt idx="55">
                  <c:v>0.381212870202532</c:v>
                </c:pt>
                <c:pt idx="56">
                  <c:v>0.264405438411795</c:v>
                </c:pt>
                <c:pt idx="57">
                  <c:v>0.149836792222471</c:v>
                </c:pt>
                <c:pt idx="58">
                  <c:v>0.040388321511181</c:v>
                </c:pt>
                <c:pt idx="59">
                  <c:v>-0.0646614314076897</c:v>
                </c:pt>
                <c:pt idx="60">
                  <c:v>-0.162543900982474</c:v>
                </c:pt>
                <c:pt idx="61">
                  <c:v>-0.258149250518184</c:v>
                </c:pt>
                <c:pt idx="62">
                  <c:v>-0.34911627049889</c:v>
                </c:pt>
                <c:pt idx="63">
                  <c:v>-0.428984361837418</c:v>
                </c:pt>
                <c:pt idx="64">
                  <c:v>-0.50327980280108</c:v>
                </c:pt>
                <c:pt idx="65">
                  <c:v>-0.569755314095251</c:v>
                </c:pt>
                <c:pt idx="66">
                  <c:v>-0.630430273994282</c:v>
                </c:pt>
                <c:pt idx="67">
                  <c:v>-0.678850324480823</c:v>
                </c:pt>
                <c:pt idx="68">
                  <c:v>-0.721625301743917</c:v>
                </c:pt>
                <c:pt idx="69">
                  <c:v>-0.756896749811298</c:v>
                </c:pt>
                <c:pt idx="70">
                  <c:v>-0.778130534366964</c:v>
                </c:pt>
                <c:pt idx="71">
                  <c:v>-0.797377227971197</c:v>
                </c:pt>
                <c:pt idx="72">
                  <c:v>-0.803585585668705</c:v>
                </c:pt>
                <c:pt idx="73">
                  <c:v>-0.799727720738657</c:v>
                </c:pt>
                <c:pt idx="74">
                  <c:v>-0.784115491834002</c:v>
                </c:pt>
                <c:pt idx="75">
                  <c:v>-0.679256656937213</c:v>
                </c:pt>
                <c:pt idx="76">
                  <c:v>-0.731408061665038</c:v>
                </c:pt>
                <c:pt idx="77">
                  <c:v>-0.68633418621562</c:v>
                </c:pt>
                <c:pt idx="78">
                  <c:v>-0.633784399187552</c:v>
                </c:pt>
                <c:pt idx="79">
                  <c:v>-0.572527764256929</c:v>
                </c:pt>
                <c:pt idx="80">
                  <c:v>-0.501334635899866</c:v>
                </c:pt>
                <c:pt idx="81">
                  <c:v>-0.418980088409171</c:v>
                </c:pt>
                <c:pt idx="82">
                  <c:v>-0.329823307154405</c:v>
                </c:pt>
                <c:pt idx="83">
                  <c:v>-0.227218743260633</c:v>
                </c:pt>
                <c:pt idx="84">
                  <c:v>-0.115681019801316</c:v>
                </c:pt>
                <c:pt idx="85">
                  <c:v>0</c:v>
                </c:pt>
                <c:pt idx="86">
                  <c:v>0.132282913203417</c:v>
                </c:pt>
                <c:pt idx="87">
                  <c:v>0.264622612489949</c:v>
                </c:pt>
                <c:pt idx="88">
                  <c:v>0.415479329058722</c:v>
                </c:pt>
                <c:pt idx="89">
                  <c:v>0.567918295789563</c:v>
                </c:pt>
                <c:pt idx="90">
                  <c:v>0.73465747868669</c:v>
                </c:pt>
                <c:pt idx="91">
                  <c:v>0.90434775509504</c:v>
                </c:pt>
                <c:pt idx="92">
                  <c:v>1.08372847642871</c:v>
                </c:pt>
                <c:pt idx="93">
                  <c:v>1.27350950999024</c:v>
                </c:pt>
                <c:pt idx="94">
                  <c:v>1.46810750034315</c:v>
                </c:pt>
                <c:pt idx="95">
                  <c:v>1.67438027784511</c:v>
                </c:pt>
                <c:pt idx="96">
                  <c:v>1.88025117205638</c:v>
                </c:pt>
                <c:pt idx="97">
                  <c:v>2.09892518526872</c:v>
                </c:pt>
                <c:pt idx="98">
                  <c:v>2.32457772352659</c:v>
                </c:pt>
                <c:pt idx="99">
                  <c:v>2.55769600559129</c:v>
                </c:pt>
                <c:pt idx="100">
                  <c:v>2.79222073194396</c:v>
                </c:pt>
                <c:pt idx="101">
                  <c:v>3.04164268768565</c:v>
                </c:pt>
                <c:pt idx="102">
                  <c:v>3.28670162343947</c:v>
                </c:pt>
                <c:pt idx="103">
                  <c:v>3.54754423888622</c:v>
                </c:pt>
                <c:pt idx="104">
                  <c:v>3.80467790307217</c:v>
                </c:pt>
                <c:pt idx="105">
                  <c:v>4.07172682329966</c:v>
                </c:pt>
              </c:numCache>
            </c:numRef>
          </c:yVal>
          <c:smooth val="1"/>
        </c:ser>
        <c:axId val="47147223"/>
        <c:axId val="35277955"/>
      </c:scatterChart>
      <c:valAx>
        <c:axId val="47147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77955"/>
        <c:crosses val="autoZero"/>
        <c:crossBetween val="midCat"/>
      </c:valAx>
      <c:valAx>
        <c:axId val="35277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4722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y(x)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lineal2'!$D$17</c:f>
              <c:strCache>
                <c:ptCount val="1"/>
                <c:pt idx="0">
                  <c:v>y(x)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lineal2'!$A$18:$A$123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lineal2'!$D$18:$D$123</c:f>
              <c:numCache>
                <c:formatCode>General</c:formatCode>
                <c:ptCount val="106"/>
                <c:pt idx="0">
                  <c:v>34.7431133477112</c:v>
                </c:pt>
                <c:pt idx="1">
                  <c:v>35.1719169620615</c:v>
                </c:pt>
                <c:pt idx="2">
                  <c:v>35.6142914583179</c:v>
                </c:pt>
                <c:pt idx="3">
                  <c:v>36.0706156906803</c:v>
                </c:pt>
                <c:pt idx="4">
                  <c:v>36.5411120733736</c:v>
                </c:pt>
                <c:pt idx="5">
                  <c:v>37.025916078429</c:v>
                </c:pt>
                <c:pt idx="6">
                  <c:v>37.5255076626551</c:v>
                </c:pt>
                <c:pt idx="7">
                  <c:v>38.0398441069595</c:v>
                </c:pt>
                <c:pt idx="8">
                  <c:v>38.569402745164</c:v>
                </c:pt>
                <c:pt idx="9">
                  <c:v>39.1140353445493</c:v>
                </c:pt>
                <c:pt idx="10">
                  <c:v>39.6741755097331</c:v>
                </c:pt>
                <c:pt idx="11">
                  <c:v>40.2499545151372</c:v>
                </c:pt>
                <c:pt idx="12">
                  <c:v>40.8415543561709</c:v>
                </c:pt>
                <c:pt idx="13">
                  <c:v>41.4489691096098</c:v>
                </c:pt>
                <c:pt idx="14">
                  <c:v>42.0724915574706</c:v>
                </c:pt>
                <c:pt idx="15">
                  <c:v>42.7119342666486</c:v>
                </c:pt>
                <c:pt idx="16">
                  <c:v>43.3677276705914</c:v>
                </c:pt>
                <c:pt idx="17">
                  <c:v>44.0397860540662</c:v>
                </c:pt>
                <c:pt idx="18">
                  <c:v>44.7280402667717</c:v>
                </c:pt>
                <c:pt idx="19">
                  <c:v>45.432453887249</c:v>
                </c:pt>
                <c:pt idx="20">
                  <c:v>46.1534613534039</c:v>
                </c:pt>
                <c:pt idx="21">
                  <c:v>46.890789167625</c:v>
                </c:pt>
                <c:pt idx="22">
                  <c:v>47.6441517233172</c:v>
                </c:pt>
                <c:pt idx="23">
                  <c:v>48.4132637593483</c:v>
                </c:pt>
                <c:pt idx="24">
                  <c:v>49.1989408224858</c:v>
                </c:pt>
                <c:pt idx="25">
                  <c:v>50</c:v>
                </c:pt>
                <c:pt idx="26">
                  <c:v>50.817496435686</c:v>
                </c:pt>
                <c:pt idx="27">
                  <c:v>51.6502554590339</c:v>
                </c:pt>
                <c:pt idx="28">
                  <c:v>52.4982886317898</c:v>
                </c:pt>
                <c:pt idx="29">
                  <c:v>53.3609984060359</c:v>
                </c:pt>
                <c:pt idx="30">
                  <c:v>54.2385497870389</c:v>
                </c:pt>
                <c:pt idx="31">
                  <c:v>55.1312886216312</c:v>
                </c:pt>
                <c:pt idx="32">
                  <c:v>56.0380206104581</c:v>
                </c:pt>
                <c:pt idx="33">
                  <c:v>56.9583273614029</c:v>
                </c:pt>
                <c:pt idx="34">
                  <c:v>57.8918481489859</c:v>
                </c:pt>
                <c:pt idx="35">
                  <c:v>58.8393408637865</c:v>
                </c:pt>
                <c:pt idx="36">
                  <c:v>59.7986056361029</c:v>
                </c:pt>
                <c:pt idx="37">
                  <c:v>60.769417022465</c:v>
                </c:pt>
                <c:pt idx="38">
                  <c:v>61.7529120661972</c:v>
                </c:pt>
                <c:pt idx="39">
                  <c:v>62.7480866862653</c:v>
                </c:pt>
                <c:pt idx="40">
                  <c:v>63.7525275314763</c:v>
                </c:pt>
                <c:pt idx="41">
                  <c:v>64.7677669879836</c:v>
                </c:pt>
                <c:pt idx="42">
                  <c:v>65.7928727511056</c:v>
                </c:pt>
                <c:pt idx="43">
                  <c:v>66.8269011182889</c:v>
                </c:pt>
                <c:pt idx="44">
                  <c:v>67.868909152331</c:v>
                </c:pt>
                <c:pt idx="45">
                  <c:v>68.9179680451452</c:v>
                </c:pt>
                <c:pt idx="46">
                  <c:v>69.9749898360646</c:v>
                </c:pt>
                <c:pt idx="47">
                  <c:v>71.0374758778251</c:v>
                </c:pt>
                <c:pt idx="48">
                  <c:v>72.1066222066562</c:v>
                </c:pt>
                <c:pt idx="49">
                  <c:v>73.1799129084362</c:v>
                </c:pt>
                <c:pt idx="50">
                  <c:v>74.2589063029022</c:v>
                </c:pt>
                <c:pt idx="51">
                  <c:v>75.3411310985647</c:v>
                </c:pt>
                <c:pt idx="52">
                  <c:v>76.4262338815261</c:v>
                </c:pt>
                <c:pt idx="53">
                  <c:v>77.514014242804</c:v>
                </c:pt>
                <c:pt idx="54">
                  <c:v>78.6044447248541</c:v>
                </c:pt>
                <c:pt idx="55">
                  <c:v>79.695029703838</c:v>
                </c:pt>
                <c:pt idx="56">
                  <c:v>80.7858315948865</c:v>
                </c:pt>
                <c:pt idx="57">
                  <c:v>81.8771338303776</c:v>
                </c:pt>
                <c:pt idx="58">
                  <c:v>82.9664776931457</c:v>
                </c:pt>
                <c:pt idx="59">
                  <c:v>84.0543156023825</c:v>
                </c:pt>
                <c:pt idx="60">
                  <c:v>85.1381623158351</c:v>
                </c:pt>
                <c:pt idx="61">
                  <c:v>86.2220083554456</c:v>
                </c:pt>
                <c:pt idx="62">
                  <c:v>87.303731155334</c:v>
                </c:pt>
                <c:pt idx="63">
                  <c:v>88.3775062384169</c:v>
                </c:pt>
                <c:pt idx="64">
                  <c:v>89.447919024493</c:v>
                </c:pt>
                <c:pt idx="65">
                  <c:v>90.5127797826857</c:v>
                </c:pt>
                <c:pt idx="66">
                  <c:v>91.5736915493348</c:v>
                </c:pt>
                <c:pt idx="67">
                  <c:v>92.6245422985224</c:v>
                </c:pt>
                <c:pt idx="68">
                  <c:v>93.6711115306218</c:v>
                </c:pt>
                <c:pt idx="69">
                  <c:v>94.7114829448226</c:v>
                </c:pt>
                <c:pt idx="70">
                  <c:v>95.7392240076486</c:v>
                </c:pt>
                <c:pt idx="71">
                  <c:v>96.7654821388524</c:v>
                </c:pt>
                <c:pt idx="72">
                  <c:v>97.7794780180986</c:v>
                </c:pt>
                <c:pt idx="73">
                  <c:v>98.7837331663239</c:v>
                </c:pt>
                <c:pt idx="74">
                  <c:v>99.7762743369157</c:v>
                </c:pt>
                <c:pt idx="75">
                  <c:v>100.679256656937</c:v>
                </c:pt>
                <c:pt idx="76">
                  <c:v>101.738722142282</c:v>
                </c:pt>
                <c:pt idx="77">
                  <c:v>102.70006086994</c:v>
                </c:pt>
                <c:pt idx="78">
                  <c:v>103.652797931163</c:v>
                </c:pt>
                <c:pt idx="79">
                  <c:v>104.595428874827</c:v>
                </c:pt>
                <c:pt idx="80">
                  <c:v>105.526401367695</c:v>
                </c:pt>
                <c:pt idx="81">
                  <c:v>106.444118893714</c:v>
                </c:pt>
                <c:pt idx="82">
                  <c:v>107.352910938655</c:v>
                </c:pt>
                <c:pt idx="83">
                  <c:v>108.245396242721</c:v>
                </c:pt>
                <c:pt idx="84">
                  <c:v>109.126092311583</c:v>
                </c:pt>
                <c:pt idx="85">
                  <c:v>110</c:v>
                </c:pt>
                <c:pt idx="86">
                  <c:v>110.853165966344</c:v>
                </c:pt>
                <c:pt idx="87">
                  <c:v>111.703622674011</c:v>
                </c:pt>
                <c:pt idx="88">
                  <c:v>112.530508358164</c:v>
                </c:pt>
                <c:pt idx="89">
                  <c:v>113.3525731428</c:v>
                </c:pt>
                <c:pt idx="90">
                  <c:v>114.15514389951</c:v>
                </c:pt>
                <c:pt idx="91">
                  <c:v>114.95095660409</c:v>
                </c:pt>
                <c:pt idx="92">
                  <c:v>115.732037682578</c:v>
                </c:pt>
                <c:pt idx="93">
                  <c:v>116.497258778212</c:v>
                </c:pt>
                <c:pt idx="94">
                  <c:v>117.252952074592</c:v>
                </c:pt>
                <c:pt idx="95">
                  <c:v>117.990743666586</c:v>
                </c:pt>
                <c:pt idx="96">
                  <c:v>118.724896081812</c:v>
                </c:pt>
                <c:pt idx="97">
                  <c:v>119.439311273972</c:v>
                </c:pt>
                <c:pt idx="98">
                  <c:v>120.140769400062</c:v>
                </c:pt>
                <c:pt idx="99">
                  <c:v>120.828456953067</c:v>
                </c:pt>
                <c:pt idx="100">
                  <c:v>121.50972408507</c:v>
                </c:pt>
                <c:pt idx="101">
                  <c:v>122.167530213516</c:v>
                </c:pt>
                <c:pt idx="102">
                  <c:v>122.825888938232</c:v>
                </c:pt>
                <c:pt idx="103">
                  <c:v>123.459143374226</c:v>
                </c:pt>
                <c:pt idx="104">
                  <c:v>124.091965505037</c:v>
                </c:pt>
                <c:pt idx="105">
                  <c:v>124.70675512971</c:v>
                </c:pt>
              </c:numCache>
            </c:numRef>
          </c:yVal>
          <c:smooth val="1"/>
        </c:ser>
        <c:axId val="20262925"/>
        <c:axId val="43979020"/>
      </c:scatterChart>
      <c:valAx>
        <c:axId val="202629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79020"/>
        <c:crosses val="autoZero"/>
        <c:crossBetween val="midCat"/>
      </c:valAx>
      <c:valAx>
        <c:axId val="43979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629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Steinhart-Hart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voltage divider'!$C$1</c:f>
              <c:strCache>
                <c:ptCount val="1"/>
                <c:pt idx="0">
                  <c:v>Steinhart-Hart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voltage divider'!$A$2:$A$107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voltage divider'!$C$2:$C$107</c:f>
              <c:numCache>
                <c:formatCode>General</c:formatCode>
                <c:ptCount val="106"/>
                <c:pt idx="0">
                  <c:v>25.0000000189926</c:v>
                </c:pt>
                <c:pt idx="1">
                  <c:v>25.9979218640416</c:v>
                </c:pt>
                <c:pt idx="2">
                  <c:v>26.9957273226874</c:v>
                </c:pt>
                <c:pt idx="3">
                  <c:v>27.9937402650565</c:v>
                </c:pt>
                <c:pt idx="4">
                  <c:v>28.9919354927209</c:v>
                </c:pt>
                <c:pt idx="5">
                  <c:v>29.9901310879686</c:v>
                </c:pt>
                <c:pt idx="6">
                  <c:v>30.9888628070673</c:v>
                </c:pt>
                <c:pt idx="7">
                  <c:v>31.9876245470067</c:v>
                </c:pt>
                <c:pt idx="8">
                  <c:v>32.9869539624089</c:v>
                </c:pt>
                <c:pt idx="9">
                  <c:v>33.9862192125977</c:v>
                </c:pt>
                <c:pt idx="10">
                  <c:v>34.9859028426563</c:v>
                </c:pt>
                <c:pt idx="11">
                  <c:v>35.9859416931712</c:v>
                </c:pt>
                <c:pt idx="12">
                  <c:v>36.9863877779945</c:v>
                </c:pt>
                <c:pt idx="13">
                  <c:v>37.9870071106942</c:v>
                </c:pt>
                <c:pt idx="14">
                  <c:v>38.9880885131347</c:v>
                </c:pt>
                <c:pt idx="15">
                  <c:v>39.9891765193506</c:v>
                </c:pt>
                <c:pt idx="16">
                  <c:v>40.990819201751</c:v>
                </c:pt>
                <c:pt idx="17">
                  <c:v>41.9927805043931</c:v>
                </c:pt>
                <c:pt idx="18">
                  <c:v>42.994898546406</c:v>
                </c:pt>
                <c:pt idx="19">
                  <c:v>43.9971012172556</c:v>
                </c:pt>
                <c:pt idx="20">
                  <c:v>45.0000000204302</c:v>
                </c:pt>
                <c:pt idx="21">
                  <c:v>46.0032307230903</c:v>
                </c:pt>
                <c:pt idx="22">
                  <c:v>47.00647411693</c:v>
                </c:pt>
                <c:pt idx="23">
                  <c:v>48.0094680198308</c:v>
                </c:pt>
                <c:pt idx="24">
                  <c:v>49.013394078603</c:v>
                </c:pt>
                <c:pt idx="25">
                  <c:v>50.0168932466365</c:v>
                </c:pt>
                <c:pt idx="26">
                  <c:v>51.0214642998615</c:v>
                </c:pt>
                <c:pt idx="27">
                  <c:v>52.025861404922</c:v>
                </c:pt>
                <c:pt idx="28">
                  <c:v>53.0303507780308</c:v>
                </c:pt>
                <c:pt idx="29">
                  <c:v>54.0345068317087</c:v>
                </c:pt>
                <c:pt idx="30">
                  <c:v>55.0388268784163</c:v>
                </c:pt>
                <c:pt idx="31">
                  <c:v>56.0440066862179</c:v>
                </c:pt>
                <c:pt idx="32">
                  <c:v>57.0490337840776</c:v>
                </c:pt>
                <c:pt idx="33">
                  <c:v>58.0538254869686</c:v>
                </c:pt>
                <c:pt idx="34">
                  <c:v>59.0583918356591</c:v>
                </c:pt>
                <c:pt idx="35">
                  <c:v>60.0639469594647</c:v>
                </c:pt>
                <c:pt idx="36">
                  <c:v>61.0685891728405</c:v>
                </c:pt>
                <c:pt idx="37">
                  <c:v>62.0725662703781</c:v>
                </c:pt>
                <c:pt idx="38">
                  <c:v>63.0775193652985</c:v>
                </c:pt>
                <c:pt idx="39">
                  <c:v>64.0828861938609</c:v>
                </c:pt>
                <c:pt idx="40">
                  <c:v>65.08675059348</c:v>
                </c:pt>
                <c:pt idx="41">
                  <c:v>66.0911772784858</c:v>
                </c:pt>
                <c:pt idx="42">
                  <c:v>67.0957648363126</c:v>
                </c:pt>
                <c:pt idx="43">
                  <c:v>68.1001336741111</c:v>
                </c:pt>
                <c:pt idx="44">
                  <c:v>69.1039335224374</c:v>
                </c:pt>
                <c:pt idx="45">
                  <c:v>70.1068517409293</c:v>
                </c:pt>
                <c:pt idx="46">
                  <c:v>71.1103372511578</c:v>
                </c:pt>
                <c:pt idx="47">
                  <c:v>72.1126049601074</c:v>
                </c:pt>
                <c:pt idx="48">
                  <c:v>73.115376989039</c:v>
                </c:pt>
                <c:pt idx="49">
                  <c:v>74.1168914866204</c:v>
                </c:pt>
                <c:pt idx="50">
                  <c:v>75.1192023679777</c:v>
                </c:pt>
                <c:pt idx="51">
                  <c:v>76.1206135008905</c:v>
                </c:pt>
                <c:pt idx="52">
                  <c:v>77.1214068257521</c:v>
                </c:pt>
                <c:pt idx="53">
                  <c:v>78.122002087594</c:v>
                </c:pt>
                <c:pt idx="54">
                  <c:v>79.1229741552629</c:v>
                </c:pt>
                <c:pt idx="55">
                  <c:v>80.1226335547718</c:v>
                </c:pt>
                <c:pt idx="56">
                  <c:v>81.121636942111</c:v>
                </c:pt>
                <c:pt idx="57">
                  <c:v>82.1208361627738</c:v>
                </c:pt>
                <c:pt idx="58">
                  <c:v>83.1185664488144</c:v>
                </c:pt>
                <c:pt idx="59">
                  <c:v>84.1158208838103</c:v>
                </c:pt>
                <c:pt idx="60">
                  <c:v>85.1108883580761</c:v>
                </c:pt>
                <c:pt idx="61">
                  <c:v>86.1079970662143</c:v>
                </c:pt>
                <c:pt idx="62">
                  <c:v>87.1057608349246</c:v>
                </c:pt>
                <c:pt idx="63">
                  <c:v>88.0993393434189</c:v>
                </c:pt>
                <c:pt idx="64">
                  <c:v>89.0934935932739</c:v>
                </c:pt>
                <c:pt idx="65">
                  <c:v>90.0867114028204</c:v>
                </c:pt>
                <c:pt idx="66">
                  <c:v>91.0810020874075</c:v>
                </c:pt>
                <c:pt idx="67">
                  <c:v>92.0711130005549</c:v>
                </c:pt>
                <c:pt idx="68">
                  <c:v>93.0629556253976</c:v>
                </c:pt>
                <c:pt idx="69">
                  <c:v>94.0552056189715</c:v>
                </c:pt>
                <c:pt idx="70">
                  <c:v>95.0421364190593</c:v>
                </c:pt>
                <c:pt idx="71">
                  <c:v>96.0349021882098</c:v>
                </c:pt>
                <c:pt idx="72">
                  <c:v>97.0235214655058</c:v>
                </c:pt>
                <c:pt idx="73">
                  <c:v>98.0107986412244</c:v>
                </c:pt>
                <c:pt idx="74">
                  <c:v>98.9951323456864</c:v>
                </c:pt>
                <c:pt idx="75">
                  <c:v>99.8985687564341</c:v>
                </c:pt>
                <c:pt idx="76">
                  <c:v>100.968856828269</c:v>
                </c:pt>
                <c:pt idx="77">
                  <c:v>101.950275265712</c:v>
                </c:pt>
                <c:pt idx="78">
                  <c:v>102.933187450347</c:v>
                </c:pt>
                <c:pt idx="79">
                  <c:v>103.916376396528</c:v>
                </c:pt>
                <c:pt idx="80">
                  <c:v>104.898499468855</c:v>
                </c:pt>
                <c:pt idx="81">
                  <c:v>105.878081322271</c:v>
                </c:pt>
                <c:pt idx="82">
                  <c:v>106.859993209679</c:v>
                </c:pt>
                <c:pt idx="83">
                  <c:v>107.836436440875</c:v>
                </c:pt>
                <c:pt idx="84">
                  <c:v>108.812457653389</c:v>
                </c:pt>
                <c:pt idx="85">
                  <c:v>109.793895553919</c:v>
                </c:pt>
                <c:pt idx="86">
                  <c:v>110.765163942723</c:v>
                </c:pt>
                <c:pt idx="87">
                  <c:v>111.746962540204</c:v>
                </c:pt>
                <c:pt idx="88">
                  <c:v>112.715288916411</c:v>
                </c:pt>
                <c:pt idx="89">
                  <c:v>113.692119855091</c:v>
                </c:pt>
                <c:pt idx="90">
                  <c:v>114.660120378501</c:v>
                </c:pt>
                <c:pt idx="91">
                  <c:v>115.634692049736</c:v>
                </c:pt>
                <c:pt idx="92">
                  <c:v>116.606225470417</c:v>
                </c:pt>
                <c:pt idx="93">
                  <c:v>117.57319513286</c:v>
                </c:pt>
                <c:pt idx="94">
                  <c:v>118.543615864955</c:v>
                </c:pt>
                <c:pt idx="95">
                  <c:v>119.506661973244</c:v>
                </c:pt>
                <c:pt idx="96">
                  <c:v>120.481055720664</c:v>
                </c:pt>
                <c:pt idx="97">
                  <c:v>121.445455822712</c:v>
                </c:pt>
                <c:pt idx="98">
                  <c:v>122.408704658286</c:v>
                </c:pt>
                <c:pt idx="99">
                  <c:v>123.369552794366</c:v>
                </c:pt>
                <c:pt idx="100">
                  <c:v>124.338359614149</c:v>
                </c:pt>
                <c:pt idx="101">
                  <c:v>125.290593608381</c:v>
                </c:pt>
                <c:pt idx="102">
                  <c:v>126.260972638624</c:v>
                </c:pt>
                <c:pt idx="103">
                  <c:v>127.211536234067</c:v>
                </c:pt>
                <c:pt idx="104">
                  <c:v>128.179126773032</c:v>
                </c:pt>
                <c:pt idx="105">
                  <c:v>129.136907003881</c:v>
                </c:pt>
              </c:numCache>
            </c:numRef>
          </c:yVal>
          <c:smooth val="0"/>
        </c:ser>
        <c:axId val="78408016"/>
        <c:axId val="79087347"/>
      </c:scatterChart>
      <c:valAx>
        <c:axId val="78408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Points of temperatures [ºC]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87347"/>
        <c:crosses val="autoZero"/>
        <c:crossBetween val="midCat"/>
      </c:valAx>
      <c:valAx>
        <c:axId val="790873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Calculated Temperatures [ºC]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080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error S-H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voltage divider'!$D$1</c:f>
              <c:strCache>
                <c:ptCount val="1"/>
                <c:pt idx="0">
                  <c:v>error S-H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voltage divider'!$A$2:$A$107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voltage divider'!$D$2:$D$107</c:f>
              <c:numCache>
                <c:formatCode>General</c:formatCode>
                <c:ptCount val="106"/>
                <c:pt idx="0">
                  <c:v>-7.59705471864436E-008</c:v>
                </c:pt>
                <c:pt idx="1">
                  <c:v>0.00799283060906384</c:v>
                </c:pt>
                <c:pt idx="2">
                  <c:v>0.0158247307874043</c:v>
                </c:pt>
                <c:pt idx="3">
                  <c:v>0.0223561962268296</c:v>
                </c:pt>
                <c:pt idx="4">
                  <c:v>0.0278086457901031</c:v>
                </c:pt>
                <c:pt idx="5">
                  <c:v>0.0328963734381205</c:v>
                </c:pt>
                <c:pt idx="6">
                  <c:v>0.0359264288150488</c:v>
                </c:pt>
                <c:pt idx="7">
                  <c:v>0.0386732906040521</c:v>
                </c:pt>
                <c:pt idx="8">
                  <c:v>0.0395334472459167</c:v>
                </c:pt>
                <c:pt idx="9">
                  <c:v>0.0405317276536888</c:v>
                </c:pt>
                <c:pt idx="10">
                  <c:v>0.0402775924106079</c:v>
                </c:pt>
                <c:pt idx="11">
                  <c:v>0.0390508523022643</c:v>
                </c:pt>
                <c:pt idx="12">
                  <c:v>0.0367897892039543</c:v>
                </c:pt>
                <c:pt idx="13">
                  <c:v>0.0341918139627607</c:v>
                </c:pt>
                <c:pt idx="14">
                  <c:v>0.0305422740135934</c:v>
                </c:pt>
                <c:pt idx="15">
                  <c:v>0.0270587016234458</c:v>
                </c:pt>
                <c:pt idx="16">
                  <c:v>0.0223921908511285</c:v>
                </c:pt>
                <c:pt idx="17">
                  <c:v>0.0171892752544658</c:v>
                </c:pt>
                <c:pt idx="18">
                  <c:v>0.0118638455674944</c:v>
                </c:pt>
                <c:pt idx="19">
                  <c:v>0.00658814260093136</c:v>
                </c:pt>
                <c:pt idx="20">
                  <c:v>-4.54004596880016E-008</c:v>
                </c:pt>
                <c:pt idx="21">
                  <c:v>-0.00702331106580182</c:v>
                </c:pt>
                <c:pt idx="22">
                  <c:v>-0.013774716872236</c:v>
                </c:pt>
                <c:pt idx="23">
                  <c:v>-0.0197250413140893</c:v>
                </c:pt>
                <c:pt idx="24">
                  <c:v>-0.0273348542917779</c:v>
                </c:pt>
                <c:pt idx="25">
                  <c:v>-0.0337864932730554</c:v>
                </c:pt>
                <c:pt idx="26">
                  <c:v>-0.042086862473458</c:v>
                </c:pt>
                <c:pt idx="27">
                  <c:v>-0.0497334710038681</c:v>
                </c:pt>
                <c:pt idx="28">
                  <c:v>-0.0572656189259726</c:v>
                </c:pt>
                <c:pt idx="29">
                  <c:v>-0.0639015402012117</c:v>
                </c:pt>
                <c:pt idx="30">
                  <c:v>-0.0705943243932242</c:v>
                </c:pt>
                <c:pt idx="31">
                  <c:v>-0.0785833682462973</c:v>
                </c:pt>
                <c:pt idx="32">
                  <c:v>-0.0860241825921947</c:v>
                </c:pt>
                <c:pt idx="33">
                  <c:v>-0.0928025637388773</c:v>
                </c:pt>
                <c:pt idx="34">
                  <c:v>-0.0989692129814434</c:v>
                </c:pt>
                <c:pt idx="35">
                  <c:v>-0.106578265774525</c:v>
                </c:pt>
                <c:pt idx="36">
                  <c:v>-0.112441266951669</c:v>
                </c:pt>
                <c:pt idx="37">
                  <c:v>-0.117042371577495</c:v>
                </c:pt>
                <c:pt idx="38">
                  <c:v>-0.123046611584897</c:v>
                </c:pt>
                <c:pt idx="39">
                  <c:v>-0.129509677907613</c:v>
                </c:pt>
                <c:pt idx="40">
                  <c:v>-0.133462451507722</c:v>
                </c:pt>
                <c:pt idx="41">
                  <c:v>-0.138147391645089</c:v>
                </c:pt>
                <c:pt idx="42">
                  <c:v>-0.142932591511317</c:v>
                </c:pt>
                <c:pt idx="43">
                  <c:v>-0.14725540310461</c:v>
                </c:pt>
                <c:pt idx="44">
                  <c:v>-0.150628293387518</c:v>
                </c:pt>
                <c:pt idx="45">
                  <c:v>-0.152645344184715</c:v>
                </c:pt>
                <c:pt idx="46">
                  <c:v>-0.155404579095455</c:v>
                </c:pt>
                <c:pt idx="47">
                  <c:v>-0.15639577792699</c:v>
                </c:pt>
                <c:pt idx="48">
                  <c:v>-0.158050669916389</c:v>
                </c:pt>
                <c:pt idx="49">
                  <c:v>-0.157961468405912</c:v>
                </c:pt>
                <c:pt idx="50">
                  <c:v>-0.158936490636961</c:v>
                </c:pt>
                <c:pt idx="51">
                  <c:v>-0.15870197485592</c:v>
                </c:pt>
                <c:pt idx="52">
                  <c:v>-0.157671202275385</c:v>
                </c:pt>
                <c:pt idx="53">
                  <c:v>-0.156412932812836</c:v>
                </c:pt>
                <c:pt idx="54">
                  <c:v>-0.155663487674569</c:v>
                </c:pt>
                <c:pt idx="55">
                  <c:v>-0.153291943464779</c:v>
                </c:pt>
                <c:pt idx="56">
                  <c:v>-0.150169064334528</c:v>
                </c:pt>
                <c:pt idx="57">
                  <c:v>-0.147361174114389</c:v>
                </c:pt>
                <c:pt idx="58">
                  <c:v>-0.142851143149903</c:v>
                </c:pt>
                <c:pt idx="59">
                  <c:v>-0.137882004536106</c:v>
                </c:pt>
                <c:pt idx="60">
                  <c:v>-0.130456891854264</c:v>
                </c:pt>
                <c:pt idx="61">
                  <c:v>-0.125577983970111</c:v>
                </c:pt>
                <c:pt idx="62">
                  <c:v>-0.121564178074297</c:v>
                </c:pt>
                <c:pt idx="63">
                  <c:v>-0.112885617521515</c:v>
                </c:pt>
                <c:pt idx="64">
                  <c:v>-0.105048981206603</c:v>
                </c:pt>
                <c:pt idx="65">
                  <c:v>-0.096346003133792</c:v>
                </c:pt>
                <c:pt idx="66">
                  <c:v>-0.089013282865398</c:v>
                </c:pt>
                <c:pt idx="67">
                  <c:v>-0.0772967397336204</c:v>
                </c:pt>
                <c:pt idx="68">
                  <c:v>-0.0676942208576258</c:v>
                </c:pt>
                <c:pt idx="69">
                  <c:v>-0.0587293818845884</c:v>
                </c:pt>
                <c:pt idx="70">
                  <c:v>-0.044354125325598</c:v>
                </c:pt>
                <c:pt idx="71">
                  <c:v>-0.0363564460518736</c:v>
                </c:pt>
                <c:pt idx="72">
                  <c:v>-0.0242489335111137</c:v>
                </c:pt>
                <c:pt idx="73">
                  <c:v>-0.0110190216575194</c:v>
                </c:pt>
                <c:pt idx="74">
                  <c:v>0.00491682253894653</c:v>
                </c:pt>
                <c:pt idx="75">
                  <c:v>0.101431243565912</c:v>
                </c:pt>
                <c:pt idx="76">
                  <c:v>0.0308348234958736</c:v>
                </c:pt>
                <c:pt idx="77">
                  <c:v>0.0487497394978917</c:v>
                </c:pt>
                <c:pt idx="78">
                  <c:v>0.0648665530610901</c:v>
                </c:pt>
                <c:pt idx="79">
                  <c:v>0.0804073110312122</c:v>
                </c:pt>
                <c:pt idx="80">
                  <c:v>0.0966671725192165</c:v>
                </c:pt>
                <c:pt idx="81">
                  <c:v>0.115017620499284</c:v>
                </c:pt>
                <c:pt idx="82">
                  <c:v>0.130847467589477</c:v>
                </c:pt>
                <c:pt idx="83">
                  <c:v>0.151447739930985</c:v>
                </c:pt>
                <c:pt idx="84">
                  <c:v>0.172057198725998</c:v>
                </c:pt>
                <c:pt idx="85">
                  <c:v>0.187367678255596</c:v>
                </c:pt>
                <c:pt idx="86">
                  <c:v>0.211564015565013</c:v>
                </c:pt>
                <c:pt idx="87">
                  <c:v>0.2259263033891</c:v>
                </c:pt>
                <c:pt idx="88">
                  <c:v>0.25195671114071</c:v>
                </c:pt>
                <c:pt idx="89">
                  <c:v>0.270070302551461</c:v>
                </c:pt>
                <c:pt idx="90">
                  <c:v>0.295547496955301</c:v>
                </c:pt>
                <c:pt idx="91">
                  <c:v>0.314920646779087</c:v>
                </c:pt>
                <c:pt idx="92">
                  <c:v>0.336559426994332</c:v>
                </c:pt>
                <c:pt idx="93">
                  <c:v>0.361699039949194</c:v>
                </c:pt>
                <c:pt idx="94">
                  <c:v>0.383516079869723</c:v>
                </c:pt>
                <c:pt idx="95">
                  <c:v>0.411115022296258</c:v>
                </c:pt>
                <c:pt idx="96">
                  <c:v>0.428879569699348</c:v>
                </c:pt>
                <c:pt idx="97">
                  <c:v>0.454544407613529</c:v>
                </c:pt>
                <c:pt idx="98">
                  <c:v>0.48072792009258</c:v>
                </c:pt>
                <c:pt idx="99">
                  <c:v>0.508425165834168</c:v>
                </c:pt>
                <c:pt idx="100">
                  <c:v>0.529312308680574</c:v>
                </c:pt>
                <c:pt idx="101">
                  <c:v>0.563020945729488</c:v>
                </c:pt>
                <c:pt idx="102">
                  <c:v>0.581911308170059</c:v>
                </c:pt>
                <c:pt idx="103">
                  <c:v>0.615987317134836</c:v>
                </c:pt>
                <c:pt idx="104">
                  <c:v>0.636335834858554</c:v>
                </c:pt>
                <c:pt idx="105">
                  <c:v>0.66391768932262</c:v>
                </c:pt>
              </c:numCache>
            </c:numRef>
          </c:yVal>
          <c:smooth val="1"/>
        </c:ser>
        <c:axId val="11614639"/>
        <c:axId val="65171255"/>
      </c:scatterChart>
      <c:valAx>
        <c:axId val="116146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Points of temperatures [ºC]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71255"/>
        <c:crosses val="autoZero"/>
        <c:crossBetween val="midCat"/>
      </c:valAx>
      <c:valAx>
        <c:axId val="65171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Error [%]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146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Simplificada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voltage divider'!$E$1</c:f>
              <c:strCache>
                <c:ptCount val="1"/>
                <c:pt idx="0">
                  <c:v>Simplificada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voltage divider'!$A$2:$A$107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voltage divider'!$E$2:$E$107</c:f>
              <c:numCache>
                <c:formatCode>General</c:formatCode>
                <c:ptCount val="106"/>
                <c:pt idx="0">
                  <c:v>25</c:v>
                </c:pt>
                <c:pt idx="1">
                  <c:v>25.9720668700402</c:v>
                </c:pt>
                <c:pt idx="2">
                  <c:v>26.9461640256343</c:v>
                </c:pt>
                <c:pt idx="3">
                  <c:v>27.9226145705902</c:v>
                </c:pt>
                <c:pt idx="4">
                  <c:v>28.901401738009</c:v>
                </c:pt>
                <c:pt idx="5">
                  <c:v>29.8823543569291</c:v>
                </c:pt>
                <c:pt idx="6">
                  <c:v>30.8660072880433</c:v>
                </c:pt>
                <c:pt idx="7">
                  <c:v>31.8518705238953</c:v>
                </c:pt>
                <c:pt idx="8">
                  <c:v>32.8404833377436</c:v>
                </c:pt>
                <c:pt idx="9">
                  <c:v>33.8312289161393</c:v>
                </c:pt>
                <c:pt idx="10">
                  <c:v>34.824593451201</c:v>
                </c:pt>
                <c:pt idx="11">
                  <c:v>35.8205233322672</c:v>
                </c:pt>
                <c:pt idx="12">
                  <c:v>36.8190794795863</c:v>
                </c:pt>
                <c:pt idx="13">
                  <c:v>37.8200368677898</c:v>
                </c:pt>
                <c:pt idx="14">
                  <c:v>38.8236931241815</c:v>
                </c:pt>
                <c:pt idx="15">
                  <c:v>39.8295997624716</c:v>
                </c:pt>
                <c:pt idx="16">
                  <c:v>40.8383159610539</c:v>
                </c:pt>
                <c:pt idx="17">
                  <c:v>41.8496135231794</c:v>
                </c:pt>
                <c:pt idx="18">
                  <c:v>42.863337246514</c:v>
                </c:pt>
                <c:pt idx="19">
                  <c:v>43.8794215789114</c:v>
                </c:pt>
                <c:pt idx="20">
                  <c:v>44.8984957300133</c:v>
                </c:pt>
                <c:pt idx="21">
                  <c:v>45.9201996841366</c:v>
                </c:pt>
                <c:pt idx="22">
                  <c:v>46.9442161132376</c:v>
                </c:pt>
                <c:pt idx="23">
                  <c:v>47.9702831617166</c:v>
                </c:pt>
                <c:pt idx="24">
                  <c:v>48.9996185876699</c:v>
                </c:pt>
                <c:pt idx="25">
                  <c:v>50.0308372634567</c:v>
                </c:pt>
                <c:pt idx="26">
                  <c:v>51.0654881808843</c:v>
                </c:pt>
                <c:pt idx="27">
                  <c:v>52.1022979038864</c:v>
                </c:pt>
                <c:pt idx="28">
                  <c:v>53.1415475291063</c:v>
                </c:pt>
                <c:pt idx="29">
                  <c:v>54.1828024650841</c:v>
                </c:pt>
                <c:pt idx="30">
                  <c:v>55.2265843677857</c:v>
                </c:pt>
                <c:pt idx="31">
                  <c:v>56.2736265206319</c:v>
                </c:pt>
                <c:pt idx="32">
                  <c:v>57.3228833569299</c:v>
                </c:pt>
                <c:pt idx="33">
                  <c:v>58.3742737469822</c:v>
                </c:pt>
                <c:pt idx="34">
                  <c:v>59.4278131236806</c:v>
                </c:pt>
                <c:pt idx="35">
                  <c:v>60.4847840963126</c:v>
                </c:pt>
                <c:pt idx="36">
                  <c:v>61.5431945777692</c:v>
                </c:pt>
                <c:pt idx="37">
                  <c:v>62.6033065265241</c:v>
                </c:pt>
                <c:pt idx="38">
                  <c:v>63.6668604883208</c:v>
                </c:pt>
                <c:pt idx="39">
                  <c:v>64.7332729825868</c:v>
                </c:pt>
                <c:pt idx="40">
                  <c:v>65.8005141201388</c:v>
                </c:pt>
                <c:pt idx="41">
                  <c:v>66.8707821162384</c:v>
                </c:pt>
                <c:pt idx="42">
                  <c:v>67.9436584236426</c:v>
                </c:pt>
                <c:pt idx="43">
                  <c:v>69.0187439905292</c:v>
                </c:pt>
                <c:pt idx="44">
                  <c:v>70.0956675606881</c:v>
                </c:pt>
                <c:pt idx="45">
                  <c:v>71.1740949524058</c:v>
                </c:pt>
                <c:pt idx="46">
                  <c:v>72.2555895625096</c:v>
                </c:pt>
                <c:pt idx="47">
                  <c:v>73.3382316667066</c:v>
                </c:pt>
                <c:pt idx="48">
                  <c:v>74.4238853909953</c:v>
                </c:pt>
                <c:pt idx="49">
                  <c:v>75.5106470018535</c:v>
                </c:pt>
                <c:pt idx="50">
                  <c:v>76.6007500588744</c:v>
                </c:pt>
                <c:pt idx="51">
                  <c:v>77.6923560014459</c:v>
                </c:pt>
                <c:pt idx="52">
                  <c:v>78.7857730365943</c:v>
                </c:pt>
                <c:pt idx="53">
                  <c:v>79.8814632268333</c:v>
                </c:pt>
                <c:pt idx="54">
                  <c:v>80.980063256507</c:v>
                </c:pt>
                <c:pt idx="55">
                  <c:v>82.0797218750678</c:v>
                </c:pt>
                <c:pt idx="56">
                  <c:v>83.1811605407446</c:v>
                </c:pt>
                <c:pt idx="57">
                  <c:v>84.2853232119363</c:v>
                </c:pt>
                <c:pt idx="58">
                  <c:v>85.3903719322088</c:v>
                </c:pt>
                <c:pt idx="59">
                  <c:v>86.4974057447889</c:v>
                </c:pt>
                <c:pt idx="60">
                  <c:v>87.6045215734825</c:v>
                </c:pt>
                <c:pt idx="61">
                  <c:v>88.716429638046</c:v>
                </c:pt>
                <c:pt idx="62">
                  <c:v>89.831600890163</c:v>
                </c:pt>
                <c:pt idx="63">
                  <c:v>90.9446184721341</c:v>
                </c:pt>
                <c:pt idx="64">
                  <c:v>92.060808406118</c:v>
                </c:pt>
                <c:pt idx="65">
                  <c:v>93.1784779430342</c:v>
                </c:pt>
                <c:pt idx="66">
                  <c:v>94.2998951392866</c:v>
                </c:pt>
                <c:pt idx="67">
                  <c:v>95.4191302817882</c:v>
                </c:pt>
                <c:pt idx="68">
                  <c:v>96.5428628219335</c:v>
                </c:pt>
                <c:pt idx="69">
                  <c:v>97.6696069643427</c:v>
                </c:pt>
                <c:pt idx="70">
                  <c:v>98.7928474222911</c:v>
                </c:pt>
                <c:pt idx="71">
                  <c:v>99.9252873351061</c:v>
                </c:pt>
                <c:pt idx="72">
                  <c:v>101.055553867199</c:v>
                </c:pt>
                <c:pt idx="73">
                  <c:v>102.186838345617</c:v>
                </c:pt>
                <c:pt idx="74">
                  <c:v>103.31729557427</c:v>
                </c:pt>
                <c:pt idx="75">
                  <c:v>104.357088809913</c:v>
                </c:pt>
                <c:pt idx="76">
                  <c:v>105.591701316387</c:v>
                </c:pt>
                <c:pt idx="77">
                  <c:v>106.726460533326</c:v>
                </c:pt>
                <c:pt idx="78">
                  <c:v>107.865504726061</c:v>
                </c:pt>
                <c:pt idx="79">
                  <c:v>109.007436857377</c:v>
                </c:pt>
                <c:pt idx="80">
                  <c:v>110.150700774701</c:v>
                </c:pt>
                <c:pt idx="81">
                  <c:v>111.293571251218</c:v>
                </c:pt>
                <c:pt idx="82">
                  <c:v>112.44173705853</c:v>
                </c:pt>
                <c:pt idx="83">
                  <c:v>113.586073023844</c:v>
                </c:pt>
                <c:pt idx="84">
                  <c:v>114.732476619209</c:v>
                </c:pt>
                <c:pt idx="85">
                  <c:v>115.887831852224</c:v>
                </c:pt>
                <c:pt idx="86">
                  <c:v>117.033778047558</c:v>
                </c:pt>
                <c:pt idx="87">
                  <c:v>118.194745455625</c:v>
                </c:pt>
                <c:pt idx="88">
                  <c:v>119.342346037204</c:v>
                </c:pt>
                <c:pt idx="89">
                  <c:v>120.502611883908</c:v>
                </c:pt>
                <c:pt idx="90">
                  <c:v>121.654957696833</c:v>
                </c:pt>
                <c:pt idx="91">
                  <c:v>122.817715395112</c:v>
                </c:pt>
                <c:pt idx="92">
                  <c:v>123.979440409765</c:v>
                </c:pt>
                <c:pt idx="93">
                  <c:v>125.138284473695</c:v>
                </c:pt>
                <c:pt idx="94">
                  <c:v>126.303854602457</c:v>
                </c:pt>
                <c:pt idx="95">
                  <c:v>127.463138601991</c:v>
                </c:pt>
                <c:pt idx="96">
                  <c:v>128.638696002111</c:v>
                </c:pt>
                <c:pt idx="97">
                  <c:v>129.80479130361</c:v>
                </c:pt>
                <c:pt idx="98">
                  <c:v>130.972077528512</c:v>
                </c:pt>
                <c:pt idx="99">
                  <c:v>132.139032497875</c:v>
                </c:pt>
                <c:pt idx="100">
                  <c:v>133.318266432728</c:v>
                </c:pt>
                <c:pt idx="101">
                  <c:v>134.479890954626</c:v>
                </c:pt>
                <c:pt idx="102">
                  <c:v>135.666270832699</c:v>
                </c:pt>
                <c:pt idx="103">
                  <c:v>136.830995201435</c:v>
                </c:pt>
                <c:pt idx="104">
                  <c:v>138.019201919885</c:v>
                </c:pt>
                <c:pt idx="105">
                  <c:v>139.197970205974</c:v>
                </c:pt>
              </c:numCache>
            </c:numRef>
          </c:yVal>
          <c:smooth val="1"/>
        </c:ser>
        <c:axId val="83432249"/>
        <c:axId val="24633902"/>
      </c:scatterChart>
      <c:valAx>
        <c:axId val="834322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Points of temperatures [ºC]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33902"/>
        <c:crosses val="autoZero"/>
        <c:crossBetween val="midCat"/>
      </c:valAx>
      <c:valAx>
        <c:axId val="24633902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Calculated temperatures [ºC]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322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error Simplificada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voltage divider'!$F$1</c:f>
              <c:strCache>
                <c:ptCount val="1"/>
                <c:pt idx="0">
                  <c:v>error Simplificada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voltage divider'!$A$2:$A$107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voltage divider'!$F$2:$F$107</c:f>
              <c:numCache>
                <c:formatCode>General</c:formatCode>
                <c:ptCount val="106"/>
                <c:pt idx="0">
                  <c:v>0</c:v>
                </c:pt>
                <c:pt idx="1">
                  <c:v>0.10744370302304</c:v>
                </c:pt>
                <c:pt idx="2">
                  <c:v>0.199424055970764</c:v>
                </c:pt>
                <c:pt idx="3">
                  <c:v>0.276438334703139</c:v>
                </c:pt>
                <c:pt idx="4">
                  <c:v>0.340088580894205</c:v>
                </c:pt>
                <c:pt idx="5">
                  <c:v>0.392281189854954</c:v>
                </c:pt>
                <c:pt idx="6">
                  <c:v>0.432389896947542</c:v>
                </c:pt>
                <c:pt idx="7">
                  <c:v>0.463083702533074</c:v>
                </c:pt>
                <c:pt idx="8">
                  <c:v>0.483574998886497</c:v>
                </c:pt>
                <c:pt idx="9">
                  <c:v>0.496586815982555</c:v>
                </c:pt>
                <c:pt idx="10">
                  <c:v>0.501363505146251</c:v>
                </c:pt>
                <c:pt idx="11">
                  <c:v>0.498741061893189</c:v>
                </c:pt>
                <c:pt idx="12">
                  <c:v>0.489154338346543</c:v>
                </c:pt>
                <c:pt idx="13">
                  <c:v>0.473749173462782</c:v>
                </c:pt>
                <c:pt idx="14">
                  <c:v>0.452207026664204</c:v>
                </c:pt>
                <c:pt idx="15">
                  <c:v>0.426115895249624</c:v>
                </c:pt>
                <c:pt idx="16">
                  <c:v>0.394439638179202</c:v>
                </c:pt>
                <c:pt idx="17">
                  <c:v>0.358124599072102</c:v>
                </c:pt>
                <c:pt idx="18">
                  <c:v>0.317858067134411</c:v>
                </c:pt>
                <c:pt idx="19">
                  <c:v>0.274059921568953</c:v>
                </c:pt>
                <c:pt idx="20">
                  <c:v>0.225565044312525</c:v>
                </c:pt>
                <c:pt idx="21">
                  <c:v>0.173466764418658</c:v>
                </c:pt>
                <c:pt idx="22">
                  <c:v>0.118672773932356</c:v>
                </c:pt>
                <c:pt idx="23">
                  <c:v>0.0618978703765321</c:v>
                </c:pt>
                <c:pt idx="24">
                  <c:v>0.000778179796123371</c:v>
                </c:pt>
                <c:pt idx="25">
                  <c:v>-0.061653696291457</c:v>
                </c:pt>
                <c:pt idx="26">
                  <c:v>-0.128354177566165</c:v>
                </c:pt>
                <c:pt idx="27">
                  <c:v>-0.19662894784228</c:v>
                </c:pt>
                <c:pt idx="28">
                  <c:v>-0.266917957414146</c:v>
                </c:pt>
                <c:pt idx="29">
                  <c:v>-0.338306900169328</c:v>
                </c:pt>
                <c:pt idx="30">
                  <c:v>-0.411680954403825</c:v>
                </c:pt>
                <c:pt idx="31">
                  <c:v>-0.488235115244096</c:v>
                </c:pt>
                <c:pt idx="32">
                  <c:v>-0.565975154201465</c:v>
                </c:pt>
                <c:pt idx="33">
                  <c:v>-0.644701264460582</c:v>
                </c:pt>
                <c:pt idx="34">
                  <c:v>-0.724390066141693</c:v>
                </c:pt>
                <c:pt idx="35">
                  <c:v>-0.807113286510702</c:v>
                </c:pt>
                <c:pt idx="36">
                  <c:v>-0.889482768681245</c:v>
                </c:pt>
                <c:pt idx="37">
                  <c:v>-0.971937464122514</c:v>
                </c:pt>
                <c:pt idx="38">
                  <c:v>-1.05720785317952</c:v>
                </c:pt>
                <c:pt idx="39">
                  <c:v>-1.14425711159223</c:v>
                </c:pt>
                <c:pt idx="40">
                  <c:v>-1.22991870517338</c:v>
                </c:pt>
                <c:pt idx="41">
                  <c:v>-1.31754668640446</c:v>
                </c:pt>
                <c:pt idx="42">
                  <c:v>-1.40643515420788</c:v>
                </c:pt>
                <c:pt idx="43">
                  <c:v>-1.49595005995783</c:v>
                </c:pt>
                <c:pt idx="44">
                  <c:v>-1.58553573557765</c:v>
                </c:pt>
                <c:pt idx="45">
                  <c:v>-1.67472211809551</c:v>
                </c:pt>
                <c:pt idx="46">
                  <c:v>-1.76569203725597</c:v>
                </c:pt>
                <c:pt idx="47">
                  <c:v>-1.85575277366125</c:v>
                </c:pt>
                <c:pt idx="48">
                  <c:v>-1.94744997513826</c:v>
                </c:pt>
                <c:pt idx="49">
                  <c:v>-2.0381953041382</c:v>
                </c:pt>
                <c:pt idx="50">
                  <c:v>-2.13094656015253</c:v>
                </c:pt>
                <c:pt idx="51">
                  <c:v>-2.22325586147055</c:v>
                </c:pt>
                <c:pt idx="52">
                  <c:v>-2.31553483020492</c:v>
                </c:pt>
                <c:pt idx="53">
                  <c:v>-2.40836534722156</c:v>
                </c:pt>
                <c:pt idx="54">
                  <c:v>-2.50251368536977</c:v>
                </c:pt>
                <c:pt idx="55">
                  <c:v>-2.59567338565585</c:v>
                </c:pt>
                <c:pt idx="56">
                  <c:v>-2.68875311564668</c:v>
                </c:pt>
                <c:pt idx="57">
                  <c:v>-2.78287864410747</c:v>
                </c:pt>
                <c:pt idx="58">
                  <c:v>-2.87585798737374</c:v>
                </c:pt>
                <c:pt idx="59">
                  <c:v>-2.96900834890336</c:v>
                </c:pt>
                <c:pt idx="60">
                  <c:v>-3.06015084994157</c:v>
                </c:pt>
                <c:pt idx="61">
                  <c:v>-3.15467753355952</c:v>
                </c:pt>
                <c:pt idx="62">
                  <c:v>-3.25076190486319</c:v>
                </c:pt>
                <c:pt idx="63">
                  <c:v>-3.3423842835594</c:v>
                </c:pt>
                <c:pt idx="64">
                  <c:v>-3.43550160923212</c:v>
                </c:pt>
                <c:pt idx="65">
                  <c:v>-3.52824283797163</c:v>
                </c:pt>
                <c:pt idx="66">
                  <c:v>-3.62303341383948</c:v>
                </c:pt>
                <c:pt idx="67">
                  <c:v>-3.71357548568748</c:v>
                </c:pt>
                <c:pt idx="68">
                  <c:v>-3.80695282900147</c:v>
                </c:pt>
                <c:pt idx="69">
                  <c:v>-3.90154584235213</c:v>
                </c:pt>
                <c:pt idx="70">
                  <c:v>-3.99070093034074</c:v>
                </c:pt>
                <c:pt idx="71">
                  <c:v>-4.08735495706897</c:v>
                </c:pt>
                <c:pt idx="72">
                  <c:v>-4.17996977015636</c:v>
                </c:pt>
                <c:pt idx="73">
                  <c:v>-4.27181331410519</c:v>
                </c:pt>
                <c:pt idx="74">
                  <c:v>-4.36111904895929</c:v>
                </c:pt>
                <c:pt idx="75">
                  <c:v>-4.36151274653011</c:v>
                </c:pt>
                <c:pt idx="76">
                  <c:v>-4.54764118424801</c:v>
                </c:pt>
                <c:pt idx="77">
                  <c:v>-4.63604489640425</c:v>
                </c:pt>
                <c:pt idx="78">
                  <c:v>-4.72685714547371</c:v>
                </c:pt>
                <c:pt idx="79">
                  <c:v>-4.81871773344903</c:v>
                </c:pt>
                <c:pt idx="80">
                  <c:v>-4.91017583738647</c:v>
                </c:pt>
                <c:pt idx="81">
                  <c:v>-4.99968566213936</c:v>
                </c:pt>
                <c:pt idx="82">
                  <c:v>-5.0923988436461</c:v>
                </c:pt>
                <c:pt idx="83">
                  <c:v>-5.18013503432761</c:v>
                </c:pt>
                <c:pt idx="84">
                  <c:v>-5.26821720861138</c:v>
                </c:pt>
                <c:pt idx="85">
                  <c:v>-5.36262223188186</c:v>
                </c:pt>
                <c:pt idx="86">
                  <c:v>-5.44736073399195</c:v>
                </c:pt>
                <c:pt idx="87">
                  <c:v>-5.54354705918413</c:v>
                </c:pt>
                <c:pt idx="88">
                  <c:v>-5.62687289202423</c:v>
                </c:pt>
                <c:pt idx="89">
                  <c:v>-5.71949216198609</c:v>
                </c:pt>
                <c:pt idx="90">
                  <c:v>-5.8040735304172</c:v>
                </c:pt>
                <c:pt idx="91">
                  <c:v>-5.89590829037631</c:v>
                </c:pt>
                <c:pt idx="92">
                  <c:v>-5.98547837528255</c:v>
                </c:pt>
                <c:pt idx="93">
                  <c:v>-6.07135364963777</c:v>
                </c:pt>
                <c:pt idx="94">
                  <c:v>-6.16132260616812</c:v>
                </c:pt>
                <c:pt idx="95">
                  <c:v>-6.24495612107546</c:v>
                </c:pt>
                <c:pt idx="96">
                  <c:v>-6.34016356880303</c:v>
                </c:pt>
                <c:pt idx="97">
                  <c:v>-6.42658158820131</c:v>
                </c:pt>
                <c:pt idx="98">
                  <c:v>-6.51267207733858</c:v>
                </c:pt>
                <c:pt idx="99">
                  <c:v>-6.59727810754216</c:v>
                </c:pt>
                <c:pt idx="100">
                  <c:v>-6.6900242680868</c:v>
                </c:pt>
                <c:pt idx="101">
                  <c:v>-6.76817844852063</c:v>
                </c:pt>
                <c:pt idx="102">
                  <c:v>-6.86377639233238</c:v>
                </c:pt>
                <c:pt idx="103">
                  <c:v>-6.94197669713369</c:v>
                </c:pt>
                <c:pt idx="104">
                  <c:v>-7.03640455895372</c:v>
                </c:pt>
                <c:pt idx="105">
                  <c:v>-7.12265023174018</c:v>
                </c:pt>
              </c:numCache>
            </c:numRef>
          </c:yVal>
          <c:smooth val="1"/>
        </c:ser>
        <c:axId val="32500266"/>
        <c:axId val="51624688"/>
      </c:scatterChart>
      <c:valAx>
        <c:axId val="325002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24688"/>
        <c:crosses val="autoZero"/>
        <c:crossBetween val="midCat"/>
      </c:valAx>
      <c:valAx>
        <c:axId val="51624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002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voltage ADC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voltage divider'!$G$1</c:f>
              <c:strCache>
                <c:ptCount val="1"/>
                <c:pt idx="0">
                  <c:v>voltage ADC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voltage divider'!$A$2:$A$107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voltage divider'!$G$2:$G$107</c:f>
              <c:numCache>
                <c:formatCode>General</c:formatCode>
                <c:ptCount val="106"/>
                <c:pt idx="0">
                  <c:v>1.1</c:v>
                </c:pt>
                <c:pt idx="1">
                  <c:v>1.06865706963818</c:v>
                </c:pt>
                <c:pt idx="2">
                  <c:v>1.03792101231462</c:v>
                </c:pt>
                <c:pt idx="3">
                  <c:v>1.00779211758332</c:v>
                </c:pt>
                <c:pt idx="4">
                  <c:v>0.978279957224067</c:v>
                </c:pt>
                <c:pt idx="5">
                  <c:v>0.949396856602524</c:v>
                </c:pt>
                <c:pt idx="6">
                  <c:v>0.92113298947892</c:v>
                </c:pt>
                <c:pt idx="7">
                  <c:v>0.893506843920688</c:v>
                </c:pt>
                <c:pt idx="8">
                  <c:v>0.866506277307671</c:v>
                </c:pt>
                <c:pt idx="9">
                  <c:v>0.840149603628652</c:v>
                </c:pt>
                <c:pt idx="10">
                  <c:v>0.814423873582092</c:v>
                </c:pt>
                <c:pt idx="11">
                  <c:v>0.789329651016822</c:v>
                </c:pt>
                <c:pt idx="12">
                  <c:v>0.764863390706804</c:v>
                </c:pt>
                <c:pt idx="13">
                  <c:v>0.741027311217606</c:v>
                </c:pt>
                <c:pt idx="14">
                  <c:v>0.717810068193289</c:v>
                </c:pt>
                <c:pt idx="15">
                  <c:v>0.695216670613308</c:v>
                </c:pt>
                <c:pt idx="16">
                  <c:v>0.673228421668478</c:v>
                </c:pt>
                <c:pt idx="17">
                  <c:v>0.651843678529872</c:v>
                </c:pt>
                <c:pt idx="18">
                  <c:v>0.631057992874734</c:v>
                </c:pt>
                <c:pt idx="19">
                  <c:v>0.610864108999641</c:v>
                </c:pt>
                <c:pt idx="20">
                  <c:v>0.591240857937896</c:v>
                </c:pt>
                <c:pt idx="21">
                  <c:v>0.572186218754133</c:v>
                </c:pt>
                <c:pt idx="22">
                  <c:v>0.55369606737599</c:v>
                </c:pt>
                <c:pt idx="23">
                  <c:v>0.535764185555611</c:v>
                </c:pt>
                <c:pt idx="24">
                  <c:v>0.518358831710709</c:v>
                </c:pt>
                <c:pt idx="25">
                  <c:v>0.501492537313433</c:v>
                </c:pt>
                <c:pt idx="26">
                  <c:v>0.48512895094874</c:v>
                </c:pt>
                <c:pt idx="27">
                  <c:v>0.469277222117381</c:v>
                </c:pt>
                <c:pt idx="28">
                  <c:v>0.45392112049263</c:v>
                </c:pt>
                <c:pt idx="29">
                  <c:v>0.439054934480023</c:v>
                </c:pt>
                <c:pt idx="30">
                  <c:v>0.424659097840009</c:v>
                </c:pt>
                <c:pt idx="31">
                  <c:v>0.410712253206672</c:v>
                </c:pt>
                <c:pt idx="32">
                  <c:v>0.397216846697864</c:v>
                </c:pt>
                <c:pt idx="33">
                  <c:v>0.38416169648774</c:v>
                </c:pt>
                <c:pt idx="34">
                  <c:v>0.371534427218756</c:v>
                </c:pt>
                <c:pt idx="35">
                  <c:v>0.359308402803459</c:v>
                </c:pt>
                <c:pt idx="36">
                  <c:v>0.347495067974716</c:v>
                </c:pt>
                <c:pt idx="37">
                  <c:v>0.336079001966966</c:v>
                </c:pt>
                <c:pt idx="38">
                  <c:v>0.325030313138097</c:v>
                </c:pt>
                <c:pt idx="39">
                  <c:v>0.314344716521078</c:v>
                </c:pt>
                <c:pt idx="40">
                  <c:v>0.304030940189563</c:v>
                </c:pt>
                <c:pt idx="41">
                  <c:v>0.294056429758841</c:v>
                </c:pt>
                <c:pt idx="42">
                  <c:v>0.284414907956119</c:v>
                </c:pt>
                <c:pt idx="43">
                  <c:v>0.275099569639166</c:v>
                </c:pt>
                <c:pt idx="44">
                  <c:v>0.266103097332929</c:v>
                </c:pt>
                <c:pt idx="45">
                  <c:v>0.257417677403294</c:v>
                </c:pt>
                <c:pt idx="46">
                  <c:v>0.249020913074832</c:v>
                </c:pt>
                <c:pt idx="47">
                  <c:v>0.240918002697554</c:v>
                </c:pt>
                <c:pt idx="48">
                  <c:v>0.233085501858736</c:v>
                </c:pt>
                <c:pt idx="49">
                  <c:v>0.2255279008343</c:v>
                </c:pt>
                <c:pt idx="50">
                  <c:v>0.218220786133861</c:v>
                </c:pt>
                <c:pt idx="51">
                  <c:v>0.211167999700477</c:v>
                </c:pt>
                <c:pt idx="52">
                  <c:v>0.204358756677908</c:v>
                </c:pt>
                <c:pt idx="53">
                  <c:v>0.197781914068559</c:v>
                </c:pt>
                <c:pt idx="54">
                  <c:v>0.191425987678743</c:v>
                </c:pt>
                <c:pt idx="55">
                  <c:v>0.185293867804321</c:v>
                </c:pt>
                <c:pt idx="56">
                  <c:v>0.179373605174566</c:v>
                </c:pt>
                <c:pt idx="57">
                  <c:v>0.173652947055786</c:v>
                </c:pt>
                <c:pt idx="58">
                  <c:v>0.168134214684654</c:v>
                </c:pt>
                <c:pt idx="59">
                  <c:v>0.162804747622149</c:v>
                </c:pt>
                <c:pt idx="60">
                  <c:v>0.157666579379627</c:v>
                </c:pt>
                <c:pt idx="61">
                  <c:v>0.152691663924694</c:v>
                </c:pt>
                <c:pt idx="62">
                  <c:v>0.147881633179389</c:v>
                </c:pt>
                <c:pt idx="63">
                  <c:v>0.143253171095678</c:v>
                </c:pt>
                <c:pt idx="64">
                  <c:v>0.138777660695469</c:v>
                </c:pt>
                <c:pt idx="65">
                  <c:v>0.134456461785654</c:v>
                </c:pt>
                <c:pt idx="66">
                  <c:v>0.130275669964461</c:v>
                </c:pt>
                <c:pt idx="67">
                  <c:v>0.126251707091885</c:v>
                </c:pt>
                <c:pt idx="68">
                  <c:v>0.122355212541105</c:v>
                </c:pt>
                <c:pt idx="69">
                  <c:v>0.118587163481237</c:v>
                </c:pt>
                <c:pt idx="70">
                  <c:v>0.114963878794898</c:v>
                </c:pt>
                <c:pt idx="71">
                  <c:v>0.111440166191603</c:v>
                </c:pt>
                <c:pt idx="72">
                  <c:v>0.108047589108671</c:v>
                </c:pt>
                <c:pt idx="73">
                  <c:v>0.104771541165193</c:v>
                </c:pt>
                <c:pt idx="74">
                  <c:v>0.101612762534286</c:v>
                </c:pt>
                <c:pt idx="75">
                  <c:v>0.0988048871578723</c:v>
                </c:pt>
                <c:pt idx="76">
                  <c:v>0.0955876212578775</c:v>
                </c:pt>
                <c:pt idx="77">
                  <c:v>0.0927379812715336</c:v>
                </c:pt>
                <c:pt idx="78">
                  <c:v>0.0899769461980682</c:v>
                </c:pt>
                <c:pt idx="79">
                  <c:v>0.0873049869788498</c:v>
                </c:pt>
                <c:pt idx="80">
                  <c:v>0.0847225605300336</c:v>
                </c:pt>
                <c:pt idx="81">
                  <c:v>0.0822301095504385</c:v>
                </c:pt>
                <c:pt idx="82">
                  <c:v>0.079812350883356</c:v>
                </c:pt>
                <c:pt idx="83">
                  <c:v>0.0774853644126967</c:v>
                </c:pt>
                <c:pt idx="84">
                  <c:v>0.0752337955498226</c:v>
                </c:pt>
                <c:pt idx="85">
                  <c:v>0.0730421900287004</c:v>
                </c:pt>
                <c:pt idx="86">
                  <c:v>0.0709423955693416</c:v>
                </c:pt>
                <c:pt idx="87">
                  <c:v>0.0688873222888027</c:v>
                </c:pt>
                <c:pt idx="88">
                  <c:v>0.0669246595473695</c:v>
                </c:pt>
                <c:pt idx="89">
                  <c:v>0.065007180703758</c:v>
                </c:pt>
                <c:pt idx="90">
                  <c:v>0.0631667998999524</c:v>
                </c:pt>
                <c:pt idx="91">
                  <c:v>0.0613720005888414</c:v>
                </c:pt>
                <c:pt idx="92">
                  <c:v>0.0596388470205861</c:v>
                </c:pt>
                <c:pt idx="93">
                  <c:v>0.0579675403780406</c:v>
                </c:pt>
                <c:pt idx="94">
                  <c:v>0.0563423336642519</c:v>
                </c:pt>
                <c:pt idx="95">
                  <c:v>0.0547793249940996</c:v>
                </c:pt>
                <c:pt idx="96">
                  <c:v>0.0532467532467532</c:v>
                </c:pt>
                <c:pt idx="97">
                  <c:v>0.0517766797251806</c:v>
                </c:pt>
                <c:pt idx="98">
                  <c:v>0.0503532759885573</c:v>
                </c:pt>
                <c:pt idx="99">
                  <c:v>0.0489766665188929</c:v>
                </c:pt>
                <c:pt idx="100">
                  <c:v>0.0476309448132105</c:v>
                </c:pt>
                <c:pt idx="101">
                  <c:v>0.0463482689093858</c:v>
                </c:pt>
                <c:pt idx="102">
                  <c:v>0.0450806332297677</c:v>
                </c:pt>
                <c:pt idx="103">
                  <c:v>0.0438762672981573</c:v>
                </c:pt>
                <c:pt idx="104">
                  <c:v>0.0426870857413595</c:v>
                </c:pt>
                <c:pt idx="105">
                  <c:v>0.0415452974574179</c:v>
                </c:pt>
              </c:numCache>
            </c:numRef>
          </c:yVal>
          <c:smooth val="1"/>
        </c:ser>
        <c:axId val="84176575"/>
        <c:axId val="35658045"/>
      </c:scatterChart>
      <c:valAx>
        <c:axId val="841765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Points of temperature [ºC]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58045"/>
        <c:crosses val="autoZero"/>
        <c:crossBetween val="midCat"/>
      </c:valAx>
      <c:valAx>
        <c:axId val="356580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Voltage input ADC [V]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7657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'TH lineal1'!$C$18</c:f>
              <c:strCache>
                <c:ptCount val="1"/>
                <c:pt idx="0">
                  <c:v>Vrt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lineal1'!$A$19:$A$124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lineal1'!$C$19:$C$124</c:f>
              <c:numCache>
                <c:formatCode>General</c:formatCode>
                <c:ptCount val="106"/>
                <c:pt idx="0">
                  <c:v>1.1</c:v>
                </c:pt>
                <c:pt idx="1">
                  <c:v>1.0841020399764</c:v>
                </c:pt>
                <c:pt idx="2">
                  <c:v>1.06805920983021</c:v>
                </c:pt>
                <c:pt idx="3">
                  <c:v>1.05187918684569</c:v>
                </c:pt>
                <c:pt idx="4">
                  <c:v>1.03557554814109</c:v>
                </c:pt>
                <c:pt idx="5">
                  <c:v>1.01916477416099</c:v>
                </c:pt>
                <c:pt idx="6">
                  <c:v>1.00265177373414</c:v>
                </c:pt>
                <c:pt idx="7">
                  <c:v>0.986058845305735</c:v>
                </c:pt>
                <c:pt idx="8">
                  <c:v>0.969391164459844</c:v>
                </c:pt>
                <c:pt idx="9">
                  <c:v>0.952673507509995</c:v>
                </c:pt>
                <c:pt idx="10">
                  <c:v>0.935912128241526</c:v>
                </c:pt>
                <c:pt idx="11">
                  <c:v>0.919122415351087</c:v>
                </c:pt>
                <c:pt idx="12">
                  <c:v>0.9023178147742</c:v>
                </c:pt>
                <c:pt idx="13">
                  <c:v>0.885516512843322</c:v>
                </c:pt>
                <c:pt idx="14">
                  <c:v>0.868727804767181</c:v>
                </c:pt>
                <c:pt idx="15">
                  <c:v>0.851973302379571</c:v>
                </c:pt>
                <c:pt idx="16">
                  <c:v>0.835257606731254</c:v>
                </c:pt>
                <c:pt idx="17">
                  <c:v>0.818598206187645</c:v>
                </c:pt>
                <c:pt idx="18">
                  <c:v>0.80201101871743</c:v>
                </c:pt>
                <c:pt idx="19">
                  <c:v>0.785510101433481</c:v>
                </c:pt>
                <c:pt idx="20">
                  <c:v>0.769097956307259</c:v>
                </c:pt>
                <c:pt idx="21">
                  <c:v>0.752792761440752</c:v>
                </c:pt>
                <c:pt idx="22">
                  <c:v>0.736611383590005</c:v>
                </c:pt>
                <c:pt idx="23">
                  <c:v>0.720569149655266</c:v>
                </c:pt>
                <c:pt idx="24">
                  <c:v>0.70465795806119</c:v>
                </c:pt>
                <c:pt idx="25">
                  <c:v>0.688909599254427</c:v>
                </c:pt>
                <c:pt idx="26">
                  <c:v>0.673310326865477</c:v>
                </c:pt>
                <c:pt idx="27">
                  <c:v>0.657888787339458</c:v>
                </c:pt>
                <c:pt idx="28">
                  <c:v>0.642649393147574</c:v>
                </c:pt>
                <c:pt idx="29">
                  <c:v>0.62760648383379</c:v>
                </c:pt>
                <c:pt idx="30">
                  <c:v>0.612759938645679</c:v>
                </c:pt>
                <c:pt idx="31">
                  <c:v>0.598106591865358</c:v>
                </c:pt>
                <c:pt idx="32">
                  <c:v>0.583667666218592</c:v>
                </c:pt>
                <c:pt idx="33">
                  <c:v>0.569449901768173</c:v>
                </c:pt>
                <c:pt idx="34">
                  <c:v>0.555458115530554</c:v>
                </c:pt>
                <c:pt idx="35">
                  <c:v>0.541680212797399</c:v>
                </c:pt>
                <c:pt idx="36">
                  <c:v>0.52814628972382</c:v>
                </c:pt>
                <c:pt idx="37">
                  <c:v>0.514855939899282</c:v>
                </c:pt>
                <c:pt idx="38">
                  <c:v>0.501790510918428</c:v>
                </c:pt>
                <c:pt idx="39">
                  <c:v>0.488960271331466</c:v>
                </c:pt>
                <c:pt idx="40">
                  <c:v>0.476391259815637</c:v>
                </c:pt>
                <c:pt idx="41">
                  <c:v>0.464058793933731</c:v>
                </c:pt>
                <c:pt idx="42">
                  <c:v>0.451969127107445</c:v>
                </c:pt>
                <c:pt idx="43">
                  <c:v>0.440127439909663</c:v>
                </c:pt>
                <c:pt idx="44">
                  <c:v>0.428537798703029</c:v>
                </c:pt>
                <c:pt idx="45">
                  <c:v>0.417203120096831</c:v>
                </c:pt>
                <c:pt idx="46">
                  <c:v>0.406106386828297</c:v>
                </c:pt>
                <c:pt idx="47">
                  <c:v>0.395266231692294</c:v>
                </c:pt>
                <c:pt idx="48">
                  <c:v>0.384662576687117</c:v>
                </c:pt>
                <c:pt idx="49">
                  <c:v>0.374312288351811</c:v>
                </c:pt>
                <c:pt idx="50">
                  <c:v>0.364192200991241</c:v>
                </c:pt>
                <c:pt idx="51">
                  <c:v>0.354317371570367</c:v>
                </c:pt>
                <c:pt idx="52">
                  <c:v>0.344682214451846</c:v>
                </c:pt>
                <c:pt idx="53">
                  <c:v>0.335279915857915</c:v>
                </c:pt>
                <c:pt idx="54">
                  <c:v>0.326102445599846</c:v>
                </c:pt>
                <c:pt idx="55">
                  <c:v>0.317162105399205</c:v>
                </c:pt>
                <c:pt idx="56">
                  <c:v>0.308449330037726</c:v>
                </c:pt>
                <c:pt idx="57">
                  <c:v>0.299953362025234</c:v>
                </c:pt>
                <c:pt idx="58">
                  <c:v>0.291684640334557</c:v>
                </c:pt>
                <c:pt idx="59">
                  <c:v>0.283630898159956</c:v>
                </c:pt>
                <c:pt idx="60">
                  <c:v>0.275801615724161</c:v>
                </c:pt>
                <c:pt idx="61">
                  <c:v>0.268159891462741</c:v>
                </c:pt>
                <c:pt idx="62">
                  <c:v>0.260713503864742</c:v>
                </c:pt>
                <c:pt idx="63">
                  <c:v>0.253493804590697</c:v>
                </c:pt>
                <c:pt idx="64">
                  <c:v>0.246461381422252</c:v>
                </c:pt>
                <c:pt idx="65">
                  <c:v>0.239623044704676</c:v>
                </c:pt>
                <c:pt idx="66">
                  <c:v>0.232961181724493</c:v>
                </c:pt>
                <c:pt idx="67">
                  <c:v>0.22650631513562</c:v>
                </c:pt>
                <c:pt idx="68">
                  <c:v>0.220215420876588</c:v>
                </c:pt>
                <c:pt idx="69">
                  <c:v>0.214093638499695</c:v>
                </c:pt>
                <c:pt idx="70">
                  <c:v>0.208171236826928</c:v>
                </c:pt>
                <c:pt idx="71">
                  <c:v>0.202377610107036</c:v>
                </c:pt>
                <c:pt idx="72">
                  <c:v>0.196767658974811</c:v>
                </c:pt>
                <c:pt idx="73">
                  <c:v>0.191320414441812</c:v>
                </c:pt>
                <c:pt idx="74">
                  <c:v>0.186040032650744</c:v>
                </c:pt>
                <c:pt idx="75">
                  <c:v>0.181322877539031</c:v>
                </c:pt>
                <c:pt idx="76">
                  <c:v>0.175890719365329</c:v>
                </c:pt>
                <c:pt idx="77">
                  <c:v>0.171054801642077</c:v>
                </c:pt>
                <c:pt idx="78">
                  <c:v>0.166347156781642</c:v>
                </c:pt>
                <c:pt idx="79">
                  <c:v>0.161770542076306</c:v>
                </c:pt>
                <c:pt idx="80">
                  <c:v>0.157327664193957</c:v>
                </c:pt>
                <c:pt idx="81">
                  <c:v>0.153021175445918</c:v>
                </c:pt>
                <c:pt idx="82">
                  <c:v>0.14882635515039</c:v>
                </c:pt>
                <c:pt idx="83">
                  <c:v>0.144772756299148</c:v>
                </c:pt>
                <c:pt idx="84">
                  <c:v>0.140835254088465</c:v>
                </c:pt>
                <c:pt idx="85">
                  <c:v>0.136988097639701</c:v>
                </c:pt>
                <c:pt idx="86">
                  <c:v>0.133288598007133</c:v>
                </c:pt>
                <c:pt idx="87">
                  <c:v>0.129655019902698</c:v>
                </c:pt>
                <c:pt idx="88">
                  <c:v>0.126172885112671</c:v>
                </c:pt>
                <c:pt idx="89">
                  <c:v>0.122759584590607</c:v>
                </c:pt>
                <c:pt idx="90">
                  <c:v>0.119472942136801</c:v>
                </c:pt>
                <c:pt idx="91">
                  <c:v>0.116257668711656</c:v>
                </c:pt>
                <c:pt idx="92">
                  <c:v>0.113143384065125</c:v>
                </c:pt>
                <c:pt idx="93">
                  <c:v>0.110131402120352</c:v>
                </c:pt>
                <c:pt idx="94">
                  <c:v>0.107194150428245</c:v>
                </c:pt>
                <c:pt idx="95">
                  <c:v>0.104361510791367</c:v>
                </c:pt>
                <c:pt idx="96">
                  <c:v>0.101576576576577</c:v>
                </c:pt>
                <c:pt idx="97">
                  <c:v>0.0988982477250508</c:v>
                </c:pt>
                <c:pt idx="98">
                  <c:v>0.096298423699128</c:v>
                </c:pt>
                <c:pt idx="99">
                  <c:v>0.093777941259691</c:v>
                </c:pt>
                <c:pt idx="100">
                  <c:v>0.0913081675452021</c:v>
                </c:pt>
                <c:pt idx="101">
                  <c:v>0.0889487029082859</c:v>
                </c:pt>
                <c:pt idx="102">
                  <c:v>0.0866117111995452</c:v>
                </c:pt>
                <c:pt idx="103">
                  <c:v>0.0843865641901509</c:v>
                </c:pt>
                <c:pt idx="104">
                  <c:v>0.0821848691587009</c:v>
                </c:pt>
                <c:pt idx="105">
                  <c:v>0.0800666032350143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"linea"</c:f>
              <c:strCache>
                <c:ptCount val="1"/>
                <c:pt idx="0">
                  <c:v>linea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lineal1'!$M$34:$N$34</c:f>
              <c:numCache>
                <c:formatCode>General</c:formatCode>
                <c:ptCount val="2"/>
                <c:pt idx="0">
                  <c:v>25</c:v>
                </c:pt>
                <c:pt idx="1">
                  <c:v>66</c:v>
                </c:pt>
              </c:numCache>
            </c:numRef>
          </c:xVal>
          <c:yVal>
            <c:numRef>
              <c:f>'TH lineal1'!$M$35:$N$35</c:f>
              <c:numCache>
                <c:formatCode>General</c:formatCode>
                <c:ptCount val="2"/>
                <c:pt idx="0">
                  <c:v>1.1</c:v>
                </c:pt>
                <c:pt idx="1">
                  <c:v>0.464058793933731</c:v>
                </c:pt>
              </c:numCache>
            </c:numRef>
          </c:yVal>
          <c:smooth val="1"/>
        </c:ser>
        <c:axId val="60188256"/>
        <c:axId val="63812748"/>
      </c:scatterChart>
      <c:valAx>
        <c:axId val="60188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12748"/>
        <c:crosses val="autoZero"/>
        <c:crossBetween val="midCat"/>
      </c:valAx>
      <c:valAx>
        <c:axId val="638127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882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error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lineal1'!$E$18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lineal1'!$A$19:$A$124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lineal1'!$E$19:$E$124</c:f>
              <c:numCache>
                <c:formatCode>General</c:formatCode>
                <c:ptCount val="106"/>
                <c:pt idx="0">
                  <c:v>0</c:v>
                </c:pt>
                <c:pt idx="1">
                  <c:v>-0.0960124733213983</c:v>
                </c:pt>
                <c:pt idx="2">
                  <c:v>-0.219505411932512</c:v>
                </c:pt>
                <c:pt idx="3">
                  <c:v>-0.36576674803611</c:v>
                </c:pt>
                <c:pt idx="4">
                  <c:v>-0.529422732245864</c:v>
                </c:pt>
                <c:pt idx="5">
                  <c:v>-0.705192177016443</c:v>
                </c:pt>
                <c:pt idx="6">
                  <c:v>-0.890881912268232</c:v>
                </c:pt>
                <c:pt idx="7">
                  <c:v>-1.08106937550987</c:v>
                </c:pt>
                <c:pt idx="8">
                  <c:v>-1.2743345399876</c:v>
                </c:pt>
                <c:pt idx="9">
                  <c:v>-1.46570771781078</c:v>
                </c:pt>
                <c:pt idx="10">
                  <c:v>-1.65419910754797</c:v>
                </c:pt>
                <c:pt idx="11">
                  <c:v>-1.83729294060555</c:v>
                </c:pt>
                <c:pt idx="12">
                  <c:v>-2.01308394355958</c:v>
                </c:pt>
                <c:pt idx="13">
                  <c:v>-2.17906313524426</c:v>
                </c:pt>
                <c:pt idx="14">
                  <c:v>-2.33444866824596</c:v>
                </c:pt>
                <c:pt idx="15">
                  <c:v>-2.4765517057009</c:v>
                </c:pt>
                <c:pt idx="16">
                  <c:v>-2.60562063498979</c:v>
                </c:pt>
                <c:pt idx="17">
                  <c:v>-2.71990194275419</c:v>
                </c:pt>
                <c:pt idx="18">
                  <c:v>-2.81804068810315</c:v>
                </c:pt>
                <c:pt idx="19">
                  <c:v>-2.89907777004759</c:v>
                </c:pt>
                <c:pt idx="20">
                  <c:v>-2.96379484276004</c:v>
                </c:pt>
                <c:pt idx="21">
                  <c:v>-3.01070850006736</c:v>
                </c:pt>
                <c:pt idx="22">
                  <c:v>-3.03864146455167</c:v>
                </c:pt>
                <c:pt idx="23">
                  <c:v>-3.04672139151926</c:v>
                </c:pt>
                <c:pt idx="24">
                  <c:v>-3.03722973153547</c:v>
                </c:pt>
                <c:pt idx="25">
                  <c:v>-3.00712163259988</c:v>
                </c:pt>
                <c:pt idx="26">
                  <c:v>-2.95934756613525</c:v>
                </c:pt>
                <c:pt idx="27">
                  <c:v>-2.89137503887096</c:v>
                </c:pt>
                <c:pt idx="28">
                  <c:v>-2.80381060885594</c:v>
                </c:pt>
                <c:pt idx="29">
                  <c:v>-2.69603069656382</c:v>
                </c:pt>
                <c:pt idx="30">
                  <c:v>-2.56915211934476</c:v>
                </c:pt>
                <c:pt idx="31">
                  <c:v>-2.42456248097165</c:v>
                </c:pt>
                <c:pt idx="32">
                  <c:v>-2.26079348961276</c:v>
                </c:pt>
                <c:pt idx="33">
                  <c:v>-2.07808797201966</c:v>
                </c:pt>
                <c:pt idx="34">
                  <c:v>-1.87688243012964</c:v>
                </c:pt>
                <c:pt idx="35">
                  <c:v>-1.6594014691594</c:v>
                </c:pt>
                <c:pt idx="36">
                  <c:v>-1.42326463379446</c:v>
                </c:pt>
                <c:pt idx="37">
                  <c:v>-1.16941688867243</c:v>
                </c:pt>
                <c:pt idx="38">
                  <c:v>-0.900610413787744</c:v>
                </c:pt>
                <c:pt idx="39">
                  <c:v>-0.616511981649781</c:v>
                </c:pt>
                <c:pt idx="40">
                  <c:v>-0.315244683882226</c:v>
                </c:pt>
                <c:pt idx="41">
                  <c:v>0</c:v>
                </c:pt>
                <c:pt idx="42">
                  <c:v>0.329197958165108</c:v>
                </c:pt>
                <c:pt idx="43">
                  <c:v>0.672224779431077</c:v>
                </c:pt>
                <c:pt idx="44">
                  <c:v>1.02885915665667</c:v>
                </c:pt>
                <c:pt idx="45">
                  <c:v>1.39878653429047</c:v>
                </c:pt>
                <c:pt idx="46">
                  <c:v>1.77989998805729</c:v>
                </c:pt>
                <c:pt idx="47">
                  <c:v>2.1734018783801</c:v>
                </c:pt>
                <c:pt idx="48">
                  <c:v>2.57700986368594</c:v>
                </c:pt>
                <c:pt idx="49">
                  <c:v>2.99178370885168</c:v>
                </c:pt>
                <c:pt idx="50">
                  <c:v>3.41528541405148</c:v>
                </c:pt>
                <c:pt idx="51">
                  <c:v>3.84844775210025</c:v>
                </c:pt>
                <c:pt idx="52">
                  <c:v>4.29042665459481</c:v>
                </c:pt>
                <c:pt idx="53">
                  <c:v>4.74031982600696</c:v>
                </c:pt>
                <c:pt idx="54">
                  <c:v>5.19717138617698</c:v>
                </c:pt>
                <c:pt idx="55">
                  <c:v>5.66171178156059</c:v>
                </c:pt>
                <c:pt idx="56">
                  <c:v>6.13289490379928</c:v>
                </c:pt>
                <c:pt idx="57">
                  <c:v>6.60963193347647</c:v>
                </c:pt>
                <c:pt idx="58">
                  <c:v>7.09253298823497</c:v>
                </c:pt>
                <c:pt idx="59">
                  <c:v>7.58043642699293</c:v>
                </c:pt>
                <c:pt idx="60">
                  <c:v>8.07388475729801</c:v>
                </c:pt>
                <c:pt idx="61">
                  <c:v>8.569918163901</c:v>
                </c:pt>
                <c:pt idx="62">
                  <c:v>9.06902393133843</c:v>
                </c:pt>
                <c:pt idx="63">
                  <c:v>9.57339423420339</c:v>
                </c:pt>
                <c:pt idx="64">
                  <c:v>10.0799966053887</c:v>
                </c:pt>
                <c:pt idx="65">
                  <c:v>10.589244500707</c:v>
                </c:pt>
                <c:pt idx="66">
                  <c:v>11.0998028855769</c:v>
                </c:pt>
                <c:pt idx="67">
                  <c:v>11.6137679802041</c:v>
                </c:pt>
                <c:pt idx="68">
                  <c:v>12.128047288433</c:v>
                </c:pt>
                <c:pt idx="69">
                  <c:v>12.6429832863948</c:v>
                </c:pt>
                <c:pt idx="70">
                  <c:v>13.1606094179758</c:v>
                </c:pt>
                <c:pt idx="71">
                  <c:v>13.6760998983495</c:v>
                </c:pt>
                <c:pt idx="72">
                  <c:v>14.1931697673164</c:v>
                </c:pt>
                <c:pt idx="73">
                  <c:v>14.7103911870768</c:v>
                </c:pt>
                <c:pt idx="74">
                  <c:v>15.2280302239791</c:v>
                </c:pt>
                <c:pt idx="75">
                  <c:v>15.7716284750784</c:v>
                </c:pt>
                <c:pt idx="76">
                  <c:v>16.2588215864852</c:v>
                </c:pt>
                <c:pt idx="77">
                  <c:v>16.7741485956536</c:v>
                </c:pt>
                <c:pt idx="78">
                  <c:v>17.2874983105075</c:v>
                </c:pt>
                <c:pt idx="79">
                  <c:v>17.7990986976207</c:v>
                </c:pt>
                <c:pt idx="80">
                  <c:v>18.3091659307226</c:v>
                </c:pt>
                <c:pt idx="81">
                  <c:v>18.8179047199657</c:v>
                </c:pt>
                <c:pt idx="82">
                  <c:v>19.3238628009796</c:v>
                </c:pt>
                <c:pt idx="83">
                  <c:v>19.8288816025395</c:v>
                </c:pt>
                <c:pt idx="84">
                  <c:v>20.3315008933591</c:v>
                </c:pt>
                <c:pt idx="85">
                  <c:v>20.8302768470109</c:v>
                </c:pt>
                <c:pt idx="86">
                  <c:v>21.3286420961333</c:v>
                </c:pt>
                <c:pt idx="87">
                  <c:v>21.8219026543329</c:v>
                </c:pt>
                <c:pt idx="88">
                  <c:v>22.3150734307661</c:v>
                </c:pt>
                <c:pt idx="89">
                  <c:v>22.8034849299571</c:v>
                </c:pt>
                <c:pt idx="90">
                  <c:v>23.2905030283134</c:v>
                </c:pt>
                <c:pt idx="91">
                  <c:v>23.7730908654602</c:v>
                </c:pt>
                <c:pt idx="92">
                  <c:v>24.2529941966607</c:v>
                </c:pt>
                <c:pt idx="93">
                  <c:v>24.7303530605605</c:v>
                </c:pt>
                <c:pt idx="94">
                  <c:v>25.2037377937027</c:v>
                </c:pt>
                <c:pt idx="95">
                  <c:v>25.6748531832829</c:v>
                </c:pt>
                <c:pt idx="96">
                  <c:v>26.1407233877947</c:v>
                </c:pt>
                <c:pt idx="97">
                  <c:v>26.6045899772209</c:v>
                </c:pt>
                <c:pt idx="98">
                  <c:v>27.0650289095509</c:v>
                </c:pt>
                <c:pt idx="99">
                  <c:v>27.5221666177139</c:v>
                </c:pt>
                <c:pt idx="100">
                  <c:v>27.9746055312703</c:v>
                </c:pt>
                <c:pt idx="101">
                  <c:v>28.4255071424026</c:v>
                </c:pt>
                <c:pt idx="102">
                  <c:v>28.8704487757527</c:v>
                </c:pt>
                <c:pt idx="103">
                  <c:v>29.3140716186242</c:v>
                </c:pt>
                <c:pt idx="104">
                  <c:v>29.7519886663488</c:v>
                </c:pt>
                <c:pt idx="105">
                  <c:v>30.1873060585478</c:v>
                </c:pt>
              </c:numCache>
            </c:numRef>
          </c:yVal>
          <c:smooth val="1"/>
        </c:ser>
        <c:axId val="85608429"/>
        <c:axId val="69077124"/>
      </c:scatterChart>
      <c:valAx>
        <c:axId val="856084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77124"/>
        <c:crosses val="autoZero"/>
        <c:crossBetween val="midCat"/>
      </c:valAx>
      <c:valAx>
        <c:axId val="69077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0842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y(x)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lineal1'!$D$18</c:f>
              <c:strCache>
                <c:ptCount val="1"/>
                <c:pt idx="0">
                  <c:v>y(x)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lineal1'!$A$19:$A$124</c:f>
              <c:numCache>
                <c:formatCode>General</c:formatCode>
                <c:ptCount val="10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</c:numCache>
            </c:numRef>
          </c:xVal>
          <c:yVal>
            <c:numRef>
              <c:f>'TH lineal1'!$D$19:$D$124</c:f>
              <c:numCache>
                <c:formatCode>General</c:formatCode>
                <c:ptCount val="106"/>
                <c:pt idx="0">
                  <c:v>25</c:v>
                </c:pt>
                <c:pt idx="1">
                  <c:v>26.0249632430636</c:v>
                </c:pt>
                <c:pt idx="2">
                  <c:v>27.0592664612218</c:v>
                </c:pt>
                <c:pt idx="3">
                  <c:v>28.1024146894501</c:v>
                </c:pt>
                <c:pt idx="4">
                  <c:v>29.1535325923513</c:v>
                </c:pt>
                <c:pt idx="5">
                  <c:v>30.2115576531049</c:v>
                </c:pt>
                <c:pt idx="6">
                  <c:v>31.2761733928032</c:v>
                </c:pt>
                <c:pt idx="7">
                  <c:v>32.3459422001632</c:v>
                </c:pt>
                <c:pt idx="8">
                  <c:v>33.4205303981959</c:v>
                </c:pt>
                <c:pt idx="9">
                  <c:v>34.4983406240557</c:v>
                </c:pt>
                <c:pt idx="10">
                  <c:v>35.5789696876418</c:v>
                </c:pt>
                <c:pt idx="11">
                  <c:v>36.661425458618</c:v>
                </c:pt>
                <c:pt idx="12">
                  <c:v>37.744841059117</c:v>
                </c:pt>
                <c:pt idx="13">
                  <c:v>38.8280439913928</c:v>
                </c:pt>
                <c:pt idx="14">
                  <c:v>39.9104349806159</c:v>
                </c:pt>
                <c:pt idx="15">
                  <c:v>40.9906206822804</c:v>
                </c:pt>
                <c:pt idx="16">
                  <c:v>42.0683044603458</c:v>
                </c:pt>
                <c:pt idx="17">
                  <c:v>43.1423588159568</c:v>
                </c:pt>
                <c:pt idx="18">
                  <c:v>44.2117574958844</c:v>
                </c:pt>
                <c:pt idx="19">
                  <c:v>45.2755942188209</c:v>
                </c:pt>
                <c:pt idx="20">
                  <c:v>46.333707679242</c:v>
                </c:pt>
                <c:pt idx="21">
                  <c:v>47.384925910031</c:v>
                </c:pt>
                <c:pt idx="22">
                  <c:v>48.4281614883393</c:v>
                </c:pt>
                <c:pt idx="23">
                  <c:v>49.4624262679292</c:v>
                </c:pt>
                <c:pt idx="24">
                  <c:v>50.4882425684524</c:v>
                </c:pt>
                <c:pt idx="25">
                  <c:v>51.5035608162999</c:v>
                </c:pt>
                <c:pt idx="26">
                  <c:v>52.509267258729</c:v>
                </c:pt>
                <c:pt idx="27">
                  <c:v>53.5035150202129</c:v>
                </c:pt>
                <c:pt idx="28">
                  <c:v>54.4860196226937</c:v>
                </c:pt>
                <c:pt idx="29">
                  <c:v>55.4558565761445</c:v>
                </c:pt>
                <c:pt idx="30">
                  <c:v>56.4130336656396</c:v>
                </c:pt>
                <c:pt idx="31">
                  <c:v>57.3577549893441</c:v>
                </c:pt>
                <c:pt idx="32">
                  <c:v>58.2886522890793</c:v>
                </c:pt>
                <c:pt idx="33">
                  <c:v>59.2052910237714</c:v>
                </c:pt>
                <c:pt idx="34">
                  <c:v>60.1073606337765</c:v>
                </c:pt>
                <c:pt idx="35">
                  <c:v>60.9956408814956</c:v>
                </c:pt>
                <c:pt idx="36">
                  <c:v>61.8681914266146</c:v>
                </c:pt>
                <c:pt idx="37">
                  <c:v>62.7250384709769</c:v>
                </c:pt>
                <c:pt idx="38">
                  <c:v>63.5673845606863</c:v>
                </c:pt>
                <c:pt idx="39">
                  <c:v>64.3945676682559</c:v>
                </c:pt>
                <c:pt idx="40">
                  <c:v>65.2049090445235</c:v>
                </c:pt>
                <c:pt idx="41">
                  <c:v>66</c:v>
                </c:pt>
                <c:pt idx="42">
                  <c:v>66.7794373680294</c:v>
                </c:pt>
                <c:pt idx="43">
                  <c:v>67.5428871499869</c:v>
                </c:pt>
                <c:pt idx="44">
                  <c:v>68.2900871819069</c:v>
                </c:pt>
                <c:pt idx="45">
                  <c:v>69.0208494259967</c:v>
                </c:pt>
                <c:pt idx="46">
                  <c:v>69.7362710084793</c:v>
                </c:pt>
                <c:pt idx="47">
                  <c:v>70.4351506475663</c:v>
                </c:pt>
                <c:pt idx="48">
                  <c:v>71.1187827995093</c:v>
                </c:pt>
                <c:pt idx="49">
                  <c:v>71.7860800554498</c:v>
                </c:pt>
                <c:pt idx="50">
                  <c:v>72.4385359394614</c:v>
                </c:pt>
                <c:pt idx="51">
                  <c:v>73.0751797084038</c:v>
                </c:pt>
                <c:pt idx="52">
                  <c:v>73.696371475962</c:v>
                </c:pt>
                <c:pt idx="53">
                  <c:v>74.3025505357146</c:v>
                </c:pt>
                <c:pt idx="54">
                  <c:v>74.8942346049202</c:v>
                </c:pt>
                <c:pt idx="55">
                  <c:v>75.4706305747515</c:v>
                </c:pt>
                <c:pt idx="56">
                  <c:v>76.0323551279226</c:v>
                </c:pt>
                <c:pt idx="57">
                  <c:v>76.5801018145493</c:v>
                </c:pt>
                <c:pt idx="58">
                  <c:v>77.113197619765</c:v>
                </c:pt>
                <c:pt idx="59">
                  <c:v>77.6324334013259</c:v>
                </c:pt>
                <c:pt idx="60">
                  <c:v>78.1371979562967</c:v>
                </c:pt>
                <c:pt idx="61">
                  <c:v>78.6298703790451</c:v>
                </c:pt>
                <c:pt idx="62">
                  <c:v>79.1099491797356</c:v>
                </c:pt>
                <c:pt idx="63">
                  <c:v>79.575413073901</c:v>
                </c:pt>
                <c:pt idx="64">
                  <c:v>80.0288030212041</c:v>
                </c:pt>
                <c:pt idx="65">
                  <c:v>80.4696799493637</c:v>
                </c:pt>
                <c:pt idx="66">
                  <c:v>80.899179374125</c:v>
                </c:pt>
                <c:pt idx="67">
                  <c:v>81.3153334582122</c:v>
                </c:pt>
                <c:pt idx="68">
                  <c:v>81.7209160217573</c:v>
                </c:pt>
                <c:pt idx="69">
                  <c:v>82.1155957107889</c:v>
                </c:pt>
                <c:pt idx="70">
                  <c:v>82.497421052923</c:v>
                </c:pt>
                <c:pt idx="71">
                  <c:v>82.8709440975845</c:v>
                </c:pt>
                <c:pt idx="72">
                  <c:v>83.2326253257031</c:v>
                </c:pt>
                <c:pt idx="73">
                  <c:v>83.5838166366647</c:v>
                </c:pt>
                <c:pt idx="74">
                  <c:v>83.9242500782607</c:v>
                </c:pt>
                <c:pt idx="75">
                  <c:v>84.2283715249216</c:v>
                </c:pt>
                <c:pt idx="76">
                  <c:v>84.57859019765</c:v>
                </c:pt>
                <c:pt idx="77">
                  <c:v>84.8903684324333</c:v>
                </c:pt>
                <c:pt idx="78">
                  <c:v>85.1938767401773</c:v>
                </c:pt>
                <c:pt idx="79">
                  <c:v>85.4889373544745</c:v>
                </c:pt>
                <c:pt idx="80">
                  <c:v>85.7753757727413</c:v>
                </c:pt>
                <c:pt idx="81">
                  <c:v>86.0530209968364</c:v>
                </c:pt>
                <c:pt idx="82">
                  <c:v>86.3234668029518</c:v>
                </c:pt>
                <c:pt idx="83">
                  <c:v>86.5848078692573</c:v>
                </c:pt>
                <c:pt idx="84">
                  <c:v>86.8386640262386</c:v>
                </c:pt>
                <c:pt idx="85">
                  <c:v>87.086695468288</c:v>
                </c:pt>
                <c:pt idx="86">
                  <c:v>87.3252072732921</c:v>
                </c:pt>
                <c:pt idx="87">
                  <c:v>87.5594690271472</c:v>
                </c:pt>
                <c:pt idx="88">
                  <c:v>87.7839670232343</c:v>
                </c:pt>
                <c:pt idx="89">
                  <c:v>88.0040271798489</c:v>
                </c:pt>
                <c:pt idx="90">
                  <c:v>88.2159215174396</c:v>
                </c:pt>
                <c:pt idx="91">
                  <c:v>88.4232145960662</c:v>
                </c:pt>
                <c:pt idx="92">
                  <c:v>88.623996789907</c:v>
                </c:pt>
                <c:pt idx="93">
                  <c:v>88.8181833885386</c:v>
                </c:pt>
                <c:pt idx="94">
                  <c:v>89.0075520254937</c:v>
                </c:pt>
                <c:pt idx="95">
                  <c:v>89.1901761800605</c:v>
                </c:pt>
                <c:pt idx="96">
                  <c:v>89.3697247007684</c:v>
                </c:pt>
                <c:pt idx="97">
                  <c:v>89.5424002277905</c:v>
                </c:pt>
                <c:pt idx="98">
                  <c:v>89.7100144412524</c:v>
                </c:pt>
                <c:pt idx="99">
                  <c:v>89.8725133940348</c:v>
                </c:pt>
                <c:pt idx="100">
                  <c:v>90.0317430859122</c:v>
                </c:pt>
                <c:pt idx="101">
                  <c:v>90.1838610005728</c:v>
                </c:pt>
                <c:pt idx="102">
                  <c:v>90.3345300547941</c:v>
                </c:pt>
                <c:pt idx="103">
                  <c:v>90.4779883281611</c:v>
                </c:pt>
                <c:pt idx="104">
                  <c:v>90.61993462041</c:v>
                </c:pt>
                <c:pt idx="105">
                  <c:v>90.7565021238879</c:v>
                </c:pt>
              </c:numCache>
            </c:numRef>
          </c:yVal>
          <c:smooth val="1"/>
        </c:ser>
        <c:axId val="16777296"/>
        <c:axId val="12431086"/>
      </c:scatterChart>
      <c:valAx>
        <c:axId val="167772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31086"/>
        <c:crosses val="autoZero"/>
        <c:crossBetween val="midCat"/>
      </c:valAx>
      <c:valAx>
        <c:axId val="124310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7729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image" Target="../media/image2.png"/><Relationship Id="rId9" Type="http://schemas.openxmlformats.org/officeDocument/2006/relationships/image" Target="../media/image3.png"/><Relationship Id="rId10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chart" Target="../charts/chart10.xml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chart" Target="../charts/chart11.xml"/><Relationship Id="rId6" Type="http://schemas.openxmlformats.org/officeDocument/2006/relationships/image" Target="../media/image9.png"/><Relationship Id="rId7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326520</xdr:colOff>
      <xdr:row>2</xdr:row>
      <xdr:rowOff>119880</xdr:rowOff>
    </xdr:from>
    <xdr:to>
      <xdr:col>22</xdr:col>
      <xdr:colOff>28440</xdr:colOff>
      <xdr:row>17</xdr:row>
      <xdr:rowOff>5400</xdr:rowOff>
    </xdr:to>
    <xdr:graphicFrame>
      <xdr:nvGraphicFramePr>
        <xdr:cNvPr id="0" name="Chart 1"/>
        <xdr:cNvGraphicFramePr/>
      </xdr:nvGraphicFramePr>
      <xdr:xfrm>
        <a:off x="11050560" y="500760"/>
        <a:ext cx="4466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57240</xdr:colOff>
      <xdr:row>23</xdr:row>
      <xdr:rowOff>114480</xdr:rowOff>
    </xdr:from>
    <xdr:to>
      <xdr:col>15</xdr:col>
      <xdr:colOff>142200</xdr:colOff>
      <xdr:row>26</xdr:row>
      <xdr:rowOff>142560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8994240" y="4524480"/>
          <a:ext cx="2467440" cy="59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222480</xdr:colOff>
      <xdr:row>45</xdr:row>
      <xdr:rowOff>105120</xdr:rowOff>
    </xdr:from>
    <xdr:to>
      <xdr:col>17</xdr:col>
      <xdr:colOff>15840</xdr:colOff>
      <xdr:row>59</xdr:row>
      <xdr:rowOff>181080</xdr:rowOff>
    </xdr:to>
    <xdr:graphicFrame>
      <xdr:nvGraphicFramePr>
        <xdr:cNvPr id="2" name="Chart 3"/>
        <xdr:cNvGraphicFramePr/>
      </xdr:nvGraphicFramePr>
      <xdr:xfrm>
        <a:off x="7968240" y="8660520"/>
        <a:ext cx="455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285480</xdr:colOff>
      <xdr:row>60</xdr:row>
      <xdr:rowOff>86040</xdr:rowOff>
    </xdr:from>
    <xdr:to>
      <xdr:col>16</xdr:col>
      <xdr:colOff>592560</xdr:colOff>
      <xdr:row>74</xdr:row>
      <xdr:rowOff>177120</xdr:rowOff>
    </xdr:to>
    <xdr:graphicFrame>
      <xdr:nvGraphicFramePr>
        <xdr:cNvPr id="3" name="Chart 4"/>
        <xdr:cNvGraphicFramePr/>
      </xdr:nvGraphicFramePr>
      <xdr:xfrm>
        <a:off x="8031240" y="11498760"/>
        <a:ext cx="4476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272160</xdr:colOff>
      <xdr:row>45</xdr:row>
      <xdr:rowOff>92520</xdr:rowOff>
    </xdr:from>
    <xdr:to>
      <xdr:col>24</xdr:col>
      <xdr:colOff>557640</xdr:colOff>
      <xdr:row>59</xdr:row>
      <xdr:rowOff>168480</xdr:rowOff>
    </xdr:to>
    <xdr:graphicFrame>
      <xdr:nvGraphicFramePr>
        <xdr:cNvPr id="4" name="Chart 5"/>
        <xdr:cNvGraphicFramePr/>
      </xdr:nvGraphicFramePr>
      <xdr:xfrm>
        <a:off x="12782880" y="8647920"/>
        <a:ext cx="4455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306000</xdr:colOff>
      <xdr:row>60</xdr:row>
      <xdr:rowOff>181080</xdr:rowOff>
    </xdr:from>
    <xdr:to>
      <xdr:col>24</xdr:col>
      <xdr:colOff>591480</xdr:colOff>
      <xdr:row>75</xdr:row>
      <xdr:rowOff>81360</xdr:rowOff>
    </xdr:to>
    <xdr:graphicFrame>
      <xdr:nvGraphicFramePr>
        <xdr:cNvPr id="5" name="Chart 6"/>
        <xdr:cNvGraphicFramePr/>
      </xdr:nvGraphicFramePr>
      <xdr:xfrm>
        <a:off x="12816720" y="11593800"/>
        <a:ext cx="4455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437040</xdr:colOff>
      <xdr:row>75</xdr:row>
      <xdr:rowOff>85320</xdr:rowOff>
    </xdr:from>
    <xdr:to>
      <xdr:col>21</xdr:col>
      <xdr:colOff>167760</xdr:colOff>
      <xdr:row>89</xdr:row>
      <xdr:rowOff>161280</xdr:rowOff>
    </xdr:to>
    <xdr:graphicFrame>
      <xdr:nvGraphicFramePr>
        <xdr:cNvPr id="6" name="Chart 7"/>
        <xdr:cNvGraphicFramePr/>
      </xdr:nvGraphicFramePr>
      <xdr:xfrm>
        <a:off x="10565280" y="14340600"/>
        <a:ext cx="4495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190440</xdr:colOff>
      <xdr:row>1</xdr:row>
      <xdr:rowOff>100800</xdr:rowOff>
    </xdr:from>
    <xdr:to>
      <xdr:col>12</xdr:col>
      <xdr:colOff>184680</xdr:colOff>
      <xdr:row>17</xdr:row>
      <xdr:rowOff>101520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7936200" y="291240"/>
          <a:ext cx="1781280" cy="304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336240</xdr:colOff>
      <xdr:row>3</xdr:row>
      <xdr:rowOff>78480</xdr:rowOff>
    </xdr:from>
    <xdr:to>
      <xdr:col>30</xdr:col>
      <xdr:colOff>214200</xdr:colOff>
      <xdr:row>11</xdr:row>
      <xdr:rowOff>106560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16420680" y="650160"/>
          <a:ext cx="4047480" cy="1551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362520</xdr:colOff>
      <xdr:row>12</xdr:row>
      <xdr:rowOff>39960</xdr:rowOff>
    </xdr:from>
    <xdr:to>
      <xdr:col>31</xdr:col>
      <xdr:colOff>35640</xdr:colOff>
      <xdr:row>25</xdr:row>
      <xdr:rowOff>81720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16446960" y="2325960"/>
          <a:ext cx="4438440" cy="25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86040</xdr:colOff>
      <xdr:row>0</xdr:row>
      <xdr:rowOff>114480</xdr:rowOff>
    </xdr:from>
    <xdr:to>
      <xdr:col>4</xdr:col>
      <xdr:colOff>79920</xdr:colOff>
      <xdr:row>14</xdr:row>
      <xdr:rowOff>123480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 rot="10800000">
          <a:off x="681840" y="114480"/>
          <a:ext cx="1780560" cy="267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409680</xdr:colOff>
      <xdr:row>16</xdr:row>
      <xdr:rowOff>19080</xdr:rowOff>
    </xdr:from>
    <xdr:to>
      <xdr:col>14</xdr:col>
      <xdr:colOff>437760</xdr:colOff>
      <xdr:row>30</xdr:row>
      <xdr:rowOff>95040</xdr:rowOff>
    </xdr:to>
    <xdr:graphicFrame>
      <xdr:nvGraphicFramePr>
        <xdr:cNvPr id="11" name="Chart 2"/>
        <xdr:cNvGraphicFramePr/>
      </xdr:nvGraphicFramePr>
      <xdr:xfrm>
        <a:off x="3387960" y="3067200"/>
        <a:ext cx="4587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196560</xdr:colOff>
      <xdr:row>39</xdr:row>
      <xdr:rowOff>0</xdr:rowOff>
    </xdr:from>
    <xdr:to>
      <xdr:col>23</xdr:col>
      <xdr:colOff>3600</xdr:colOff>
      <xdr:row>53</xdr:row>
      <xdr:rowOff>75960</xdr:rowOff>
    </xdr:to>
    <xdr:graphicFrame>
      <xdr:nvGraphicFramePr>
        <xdr:cNvPr id="12" name="Chart 3"/>
        <xdr:cNvGraphicFramePr/>
      </xdr:nvGraphicFramePr>
      <xdr:xfrm>
        <a:off x="8329680" y="7448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39</xdr:row>
      <xdr:rowOff>4320</xdr:rowOff>
    </xdr:from>
    <xdr:to>
      <xdr:col>15</xdr:col>
      <xdr:colOff>140400</xdr:colOff>
      <xdr:row>53</xdr:row>
      <xdr:rowOff>80280</xdr:rowOff>
    </xdr:to>
    <xdr:graphicFrame>
      <xdr:nvGraphicFramePr>
        <xdr:cNvPr id="13" name="Chart 4"/>
        <xdr:cNvGraphicFramePr/>
      </xdr:nvGraphicFramePr>
      <xdr:xfrm>
        <a:off x="3573720" y="7452720"/>
        <a:ext cx="4699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8</xdr:col>
      <xdr:colOff>66600</xdr:colOff>
      <xdr:row>40</xdr:row>
      <xdr:rowOff>133200</xdr:rowOff>
    </xdr:from>
    <xdr:to>
      <xdr:col>13</xdr:col>
      <xdr:colOff>95040</xdr:colOff>
      <xdr:row>49</xdr:row>
      <xdr:rowOff>95040</xdr:rowOff>
    </xdr:to>
    <xdr:cxnSp>
      <xdr:nvCxnSpPr>
        <xdr:cNvPr id="14" name="Straight Connector 5"/>
        <xdr:cNvCxnSpPr/>
      </xdr:nvCxnSpPr>
      <xdr:spPr>
        <a:xfrm flipV="1">
          <a:off x="4457520" y="7772400"/>
          <a:ext cx="2579760" cy="1676520"/>
        </a:xfrm>
        <a:prstGeom prst="straightConnector1">
          <a:avLst/>
        </a:prstGeom>
        <a:ln>
          <a:solidFill>
            <a:srgbClr val="ff0000"/>
          </a:solidFill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0</xdr:rowOff>
    </xdr:from>
    <xdr:to>
      <xdr:col>5</xdr:col>
      <xdr:colOff>380520</xdr:colOff>
      <xdr:row>10</xdr:row>
      <xdr:rowOff>151560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595800" y="0"/>
          <a:ext cx="2952720" cy="205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39600</xdr:colOff>
      <xdr:row>15</xdr:row>
      <xdr:rowOff>101880</xdr:rowOff>
    </xdr:from>
    <xdr:to>
      <xdr:col>16</xdr:col>
      <xdr:colOff>423000</xdr:colOff>
      <xdr:row>29</xdr:row>
      <xdr:rowOff>177840</xdr:rowOff>
    </xdr:to>
    <xdr:graphicFrame>
      <xdr:nvGraphicFramePr>
        <xdr:cNvPr id="16" name="Chart 2"/>
        <xdr:cNvGraphicFramePr/>
      </xdr:nvGraphicFramePr>
      <xdr:xfrm>
        <a:off x="4620600" y="2959560"/>
        <a:ext cx="5194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11</xdr:col>
      <xdr:colOff>285480</xdr:colOff>
      <xdr:row>18</xdr:row>
      <xdr:rowOff>58320</xdr:rowOff>
    </xdr:from>
    <xdr:to>
      <xdr:col>15</xdr:col>
      <xdr:colOff>278280</xdr:colOff>
      <xdr:row>27</xdr:row>
      <xdr:rowOff>36360</xdr:rowOff>
    </xdr:to>
    <xdr:cxnSp>
      <xdr:nvCxnSpPr>
        <xdr:cNvPr id="17" name="Straight Connector 3"/>
        <xdr:cNvCxnSpPr/>
      </xdr:nvCxnSpPr>
      <xdr:spPr>
        <a:xfrm flipV="1">
          <a:off x="6438600" y="3487320"/>
          <a:ext cx="2635920" cy="1693080"/>
        </a:xfrm>
        <a:prstGeom prst="straightConnector1">
          <a:avLst/>
        </a:prstGeom>
        <a:ln>
          <a:solidFill>
            <a:srgbClr val="ff0000"/>
          </a:solidFill>
        </a:ln>
      </xdr:spPr>
    </xdr:cxnSp>
    <xdr:clientData/>
  </xdr:twoCellAnchor>
  <xdr:twoCellAnchor editAs="oneCell">
    <xdr:from>
      <xdr:col>16</xdr:col>
      <xdr:colOff>0</xdr:colOff>
      <xdr:row>5</xdr:row>
      <xdr:rowOff>0</xdr:rowOff>
    </xdr:from>
    <xdr:to>
      <xdr:col>17</xdr:col>
      <xdr:colOff>594720</xdr:colOff>
      <xdr:row>7</xdr:row>
      <xdr:rowOff>180720</xdr:rowOff>
    </xdr:to>
    <xdr:pic>
      <xdr:nvPicPr>
        <xdr:cNvPr id="18" name="Picture 4" descr=""/>
        <xdr:cNvPicPr/>
      </xdr:nvPicPr>
      <xdr:blipFill>
        <a:blip r:embed="rId3"/>
        <a:stretch/>
      </xdr:blipFill>
      <xdr:spPr>
        <a:xfrm>
          <a:off x="9391680" y="952560"/>
          <a:ext cx="1190160" cy="561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216360</xdr:colOff>
      <xdr:row>34</xdr:row>
      <xdr:rowOff>147600</xdr:rowOff>
    </xdr:from>
    <xdr:to>
      <xdr:col>13</xdr:col>
      <xdr:colOff>245880</xdr:colOff>
      <xdr:row>37</xdr:row>
      <xdr:rowOff>61560</xdr:rowOff>
    </xdr:to>
    <xdr:pic>
      <xdr:nvPicPr>
        <xdr:cNvPr id="19" name="Picture 5" descr=""/>
        <xdr:cNvPicPr/>
      </xdr:nvPicPr>
      <xdr:blipFill>
        <a:blip r:embed="rId4"/>
        <a:stretch/>
      </xdr:blipFill>
      <xdr:spPr>
        <a:xfrm>
          <a:off x="6369480" y="6624720"/>
          <a:ext cx="1481040" cy="48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582840</xdr:colOff>
      <xdr:row>50</xdr:row>
      <xdr:rowOff>6840</xdr:rowOff>
    </xdr:from>
    <xdr:to>
      <xdr:col>23</xdr:col>
      <xdr:colOff>425520</xdr:colOff>
      <xdr:row>64</xdr:row>
      <xdr:rowOff>82800</xdr:rowOff>
    </xdr:to>
    <xdr:graphicFrame>
      <xdr:nvGraphicFramePr>
        <xdr:cNvPr id="20" name="Chart 6"/>
        <xdr:cNvGraphicFramePr/>
      </xdr:nvGraphicFramePr>
      <xdr:xfrm>
        <a:off x="9378720" y="9617400"/>
        <a:ext cx="4608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481680</xdr:colOff>
      <xdr:row>15</xdr:row>
      <xdr:rowOff>156960</xdr:rowOff>
    </xdr:from>
    <xdr:to>
      <xdr:col>28</xdr:col>
      <xdr:colOff>31320</xdr:colOff>
      <xdr:row>39</xdr:row>
      <xdr:rowOff>174960</xdr:rowOff>
    </xdr:to>
    <xdr:pic>
      <xdr:nvPicPr>
        <xdr:cNvPr id="21" name="Picture 7" descr=""/>
        <xdr:cNvPicPr/>
      </xdr:nvPicPr>
      <xdr:blipFill>
        <a:blip r:embed="rId6"/>
        <a:stretch/>
      </xdr:blipFill>
      <xdr:spPr>
        <a:xfrm>
          <a:off x="10468800" y="3014640"/>
          <a:ext cx="6101640" cy="459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0</xdr:colOff>
      <xdr:row>50</xdr:row>
      <xdr:rowOff>11160</xdr:rowOff>
    </xdr:from>
    <xdr:to>
      <xdr:col>15</xdr:col>
      <xdr:colOff>526320</xdr:colOff>
      <xdr:row>64</xdr:row>
      <xdr:rowOff>87120</xdr:rowOff>
    </xdr:to>
    <xdr:graphicFrame>
      <xdr:nvGraphicFramePr>
        <xdr:cNvPr id="22" name="Chart 8"/>
        <xdr:cNvGraphicFramePr/>
      </xdr:nvGraphicFramePr>
      <xdr:xfrm>
        <a:off x="4581000" y="9621720"/>
        <a:ext cx="474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7"/>
  <sheetViews>
    <sheetView showFormulas="false" showGridLines="true" showRowColHeaders="true" showZeros="true" rightToLeft="false" tabSelected="false" showOutlineSymbols="true" defaultGridColor="true" view="normal" topLeftCell="G1" colorId="64" zoomScale="85" zoomScaleNormal="85" zoomScalePageLayoutView="100" workbookViewId="0">
      <selection pane="topLeft" activeCell="L23" activeCellId="0" sqref="L23"/>
    </sheetView>
  </sheetViews>
  <sheetFormatPr defaultColWidth="8.453125" defaultRowHeight="15" zeroHeight="false" outlineLevelRow="0" outlineLevelCol="0"/>
  <cols>
    <col collapsed="false" customWidth="true" hidden="false" outlineLevel="0" max="4" min="3" style="0" width="13.71"/>
    <col collapsed="false" customWidth="true" hidden="false" outlineLevel="0" max="5" min="5" style="0" width="12.86"/>
    <col collapsed="false" customWidth="true" hidden="false" outlineLevel="0" max="6" min="6" style="0" width="16.85"/>
    <col collapsed="false" customWidth="true" hidden="false" outlineLevel="0" max="7" min="7" style="0" width="13.71"/>
    <col collapsed="false" customWidth="true" hidden="false" outlineLevel="0" max="8" min="8" style="0" width="11.72"/>
    <col collapsed="false" customWidth="true" hidden="false" outlineLevel="0" max="9" min="9" style="0" width="10.42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</row>
    <row r="2" customFormat="false" ht="15" hidden="false" customHeight="false" outlineLevel="0" collapsed="false">
      <c r="A2" s="0" t="n">
        <v>25</v>
      </c>
      <c r="B2" s="0" t="n">
        <v>100000</v>
      </c>
      <c r="C2" s="0" t="n">
        <f aca="false">((1/($O$35 + $O$36 *LOG(B2,EXP(1)) + $O$37 *LOG(B2, EXP(1)) * LOG(B2, EXP(1)) * LOG(B2, EXP(1))))-273.15)</f>
        <v>25.0000000189926</v>
      </c>
      <c r="D2" s="0" t="n">
        <f aca="false">100*(A2-C2)/A2</f>
        <v>-7.59705471864436E-008</v>
      </c>
      <c r="E2" s="0" t="n">
        <f aca="false">(1/(1/$P$32+1/$O$33*LOG(B2/$O$31, EXP(1))))-273.15</f>
        <v>25</v>
      </c>
      <c r="F2" s="0" t="n">
        <f aca="false">100*(A2-E2)/C2</f>
        <v>0</v>
      </c>
      <c r="G2" s="0" t="n">
        <f aca="false">$O$34*(B2/(B2+$O$29))</f>
        <v>1.1</v>
      </c>
      <c r="H2" s="3" t="b">
        <f aca="false">IF(G2-$O$40&gt;G3, TRUE(), FALSE())</f>
        <v>1</v>
      </c>
      <c r="J2" s="4"/>
    </row>
    <row r="3" customFormat="false" ht="15" hidden="false" customHeight="false" outlineLevel="0" collapsed="false">
      <c r="A3" s="0" t="n">
        <v>26</v>
      </c>
      <c r="B3" s="0" t="n">
        <v>95786</v>
      </c>
      <c r="C3" s="0" t="n">
        <f aca="false">((1/($O$35 + $O$36 *LOG(B3,EXP(1)) + $O$37 *LOG(B3, EXP(1)) * LOG(B3, EXP(1)) * LOG(B3, EXP(1))))-273.15)</f>
        <v>25.9979218640416</v>
      </c>
      <c r="D3" s="0" t="n">
        <f aca="false">100*(A3-C3)/A3</f>
        <v>0.00799283060906384</v>
      </c>
      <c r="E3" s="0" t="n">
        <f aca="false">(1/(1/$P$32+1/$O$33*LOG(B3/$O$31, EXP(1))))-273.15</f>
        <v>25.9720668700402</v>
      </c>
      <c r="F3" s="0" t="n">
        <f aca="false">100*(A3-E3)/C3</f>
        <v>0.10744370302304</v>
      </c>
      <c r="G3" s="0" t="n">
        <f aca="false">$O$34*(B3/(B3+$O$29))</f>
        <v>1.06865706963818</v>
      </c>
      <c r="H3" s="3" t="b">
        <f aca="false">IF(G3-$O$40&gt;G4, TRUE(), FALSE())</f>
        <v>1</v>
      </c>
    </row>
    <row r="4" customFormat="false" ht="15" hidden="false" customHeight="false" outlineLevel="0" collapsed="false">
      <c r="A4" s="0" t="n">
        <v>27</v>
      </c>
      <c r="B4" s="0" t="n">
        <v>91767</v>
      </c>
      <c r="C4" s="0" t="n">
        <f aca="false">((1/($O$35 + $O$36 *LOG(B4,EXP(1)) + $O$37 *LOG(B4, EXP(1)) * LOG(B4, EXP(1)) * LOG(B4, EXP(1))))-273.15)</f>
        <v>26.9957273226874</v>
      </c>
      <c r="D4" s="0" t="n">
        <f aca="false">100*(A4-C4)/A4</f>
        <v>0.0158247307874043</v>
      </c>
      <c r="E4" s="0" t="n">
        <f aca="false">(1/(1/$P$32+1/$O$33*LOG(B4/$O$31, EXP(1))))-273.15</f>
        <v>26.9461640256343</v>
      </c>
      <c r="F4" s="0" t="n">
        <f aca="false">100*(A4-E4)/C4</f>
        <v>0.199424055970764</v>
      </c>
      <c r="G4" s="0" t="n">
        <f aca="false">$O$34*(B4/(B4+$O$29))</f>
        <v>1.03792101231462</v>
      </c>
      <c r="H4" s="3" t="b">
        <f aca="false">IF(G4-$O$40&gt;G5, TRUE(), FALSE())</f>
        <v>1</v>
      </c>
    </row>
    <row r="5" customFormat="false" ht="15" hidden="false" customHeight="false" outlineLevel="0" collapsed="false">
      <c r="A5" s="0" t="n">
        <v>28</v>
      </c>
      <c r="B5" s="0" t="n">
        <v>87932</v>
      </c>
      <c r="C5" s="0" t="n">
        <f aca="false">((1/($O$35 + $O$36 *LOG(B5,EXP(1)) + $O$37 *LOG(B5, EXP(1)) * LOG(B5, EXP(1)) * LOG(B5, EXP(1))))-273.15)</f>
        <v>27.9937402650565</v>
      </c>
      <c r="D5" s="0" t="n">
        <f aca="false">100*(A5-C5)/A5</f>
        <v>0.0223561962268296</v>
      </c>
      <c r="E5" s="0" t="n">
        <f aca="false">(1/(1/$P$32+1/$O$33*LOG(B5/$O$31, EXP(1))))-273.15</f>
        <v>27.9226145705902</v>
      </c>
      <c r="F5" s="0" t="n">
        <f aca="false">100*(A5-E5)/C5</f>
        <v>0.276438334703139</v>
      </c>
      <c r="G5" s="0" t="n">
        <f aca="false">$O$34*(B5/(B5+$O$29))</f>
        <v>1.00779211758332</v>
      </c>
      <c r="H5" s="3" t="b">
        <f aca="false">IF(G5-$O$40&gt;G6, TRUE(), FALSE())</f>
        <v>1</v>
      </c>
    </row>
    <row r="6" customFormat="false" ht="15" hidden="false" customHeight="false" outlineLevel="0" collapsed="false">
      <c r="A6" s="0" t="n">
        <v>29</v>
      </c>
      <c r="B6" s="0" t="n">
        <v>84272</v>
      </c>
      <c r="C6" s="0" t="n">
        <f aca="false">((1/($O$35 + $O$36 *LOG(B6,EXP(1)) + $O$37 *LOG(B6, EXP(1)) * LOG(B6, EXP(1)) * LOG(B6, EXP(1))))-273.15)</f>
        <v>28.9919354927209</v>
      </c>
      <c r="D6" s="0" t="n">
        <f aca="false">100*(A6-C6)/A6</f>
        <v>0.0278086457901031</v>
      </c>
      <c r="E6" s="0" t="n">
        <f aca="false">(1/(1/$P$32+1/$O$33*LOG(B6/$O$31, EXP(1))))-273.15</f>
        <v>28.901401738009</v>
      </c>
      <c r="F6" s="0" t="n">
        <f aca="false">100*(A6-E6)/C6</f>
        <v>0.340088580894205</v>
      </c>
      <c r="G6" s="0" t="n">
        <f aca="false">$O$34*(B6/(B6+$O$29))</f>
        <v>0.978279957224067</v>
      </c>
      <c r="H6" s="3" t="b">
        <f aca="false">IF(G6-$O$40&gt;G7, TRUE(), FALSE())</f>
        <v>1</v>
      </c>
    </row>
    <row r="7" customFormat="false" ht="15" hidden="false" customHeight="false" outlineLevel="0" collapsed="false">
      <c r="A7" s="0" t="n">
        <v>30</v>
      </c>
      <c r="B7" s="0" t="n">
        <v>80779</v>
      </c>
      <c r="C7" s="0" t="n">
        <f aca="false">((1/($O$35 + $O$36 *LOG(B7,EXP(1)) + $O$37 *LOG(B7, EXP(1)) * LOG(B7, EXP(1)) * LOG(B7, EXP(1))))-273.15)</f>
        <v>29.9901310879686</v>
      </c>
      <c r="D7" s="0" t="n">
        <f aca="false">100*(A7-C7)/A7</f>
        <v>0.0328963734381205</v>
      </c>
      <c r="E7" s="0" t="n">
        <f aca="false">(1/(1/$P$32+1/$O$33*LOG(B7/$O$31, EXP(1))))-273.15</f>
        <v>29.8823543569291</v>
      </c>
      <c r="F7" s="0" t="n">
        <f aca="false">100*(A7-E7)/C7</f>
        <v>0.392281189854954</v>
      </c>
      <c r="G7" s="0" t="n">
        <f aca="false">$O$34*(B7/(B7+$O$29))</f>
        <v>0.949396856602524</v>
      </c>
      <c r="H7" s="3" t="b">
        <f aca="false">IF(G7-$O$40&gt;G8, TRUE(), FALSE())</f>
        <v>1</v>
      </c>
    </row>
    <row r="8" customFormat="false" ht="15" hidden="false" customHeight="false" outlineLevel="0" collapsed="false">
      <c r="A8" s="0" t="n">
        <v>31</v>
      </c>
      <c r="B8" s="0" t="n">
        <v>77443</v>
      </c>
      <c r="C8" s="0" t="n">
        <f aca="false">((1/($O$35 + $O$36 *LOG(B8,EXP(1)) + $O$37 *LOG(B8, EXP(1)) * LOG(B8, EXP(1)) * LOG(B8, EXP(1))))-273.15)</f>
        <v>30.9888628070673</v>
      </c>
      <c r="D8" s="0" t="n">
        <f aca="false">100*(A8-C8)/A8</f>
        <v>0.0359264288150488</v>
      </c>
      <c r="E8" s="0" t="n">
        <f aca="false">(1/(1/$P$32+1/$O$33*LOG(B8/$O$31, EXP(1))))-273.15</f>
        <v>30.8660072880433</v>
      </c>
      <c r="F8" s="0" t="n">
        <f aca="false">100*(A8-E8)/C8</f>
        <v>0.432389896947542</v>
      </c>
      <c r="G8" s="0" t="n">
        <f aca="false">$O$34*(B8/(B8+$O$29))</f>
        <v>0.92113298947892</v>
      </c>
      <c r="H8" s="3" t="b">
        <f aca="false">IF(G8-$O$40&gt;G9, TRUE(), FALSE())</f>
        <v>1</v>
      </c>
    </row>
    <row r="9" customFormat="false" ht="15" hidden="false" customHeight="false" outlineLevel="0" collapsed="false">
      <c r="A9" s="0" t="n">
        <v>32</v>
      </c>
      <c r="B9" s="0" t="n">
        <v>74258</v>
      </c>
      <c r="C9" s="0" t="n">
        <f aca="false">((1/($O$35 + $O$36 *LOG(B9,EXP(1)) + $O$37 *LOG(B9, EXP(1)) * LOG(B9, EXP(1)) * LOG(B9, EXP(1))))-273.15)</f>
        <v>31.9876245470067</v>
      </c>
      <c r="D9" s="0" t="n">
        <f aca="false">100*(A9-C9)/A9</f>
        <v>0.0386732906040521</v>
      </c>
      <c r="E9" s="0" t="n">
        <f aca="false">(1/(1/$P$32+1/$O$33*LOG(B9/$O$31, EXP(1))))-273.15</f>
        <v>31.8518705238953</v>
      </c>
      <c r="F9" s="0" t="n">
        <f aca="false">100*(A9-E9)/C9</f>
        <v>0.463083702533074</v>
      </c>
      <c r="G9" s="0" t="n">
        <f aca="false">$O$34*(B9/(B9+$O$29))</f>
        <v>0.893506843920688</v>
      </c>
      <c r="H9" s="3" t="b">
        <f aca="false">IF(G9-$O$40&gt;G10, TRUE(), FALSE())</f>
        <v>1</v>
      </c>
    </row>
    <row r="10" customFormat="false" ht="15" hidden="false" customHeight="false" outlineLevel="0" collapsed="false">
      <c r="A10" s="0" t="n">
        <v>33</v>
      </c>
      <c r="B10" s="0" t="n">
        <v>71215</v>
      </c>
      <c r="C10" s="0" t="n">
        <f aca="false">((1/($O$35 + $O$36 *LOG(B10,EXP(1)) + $O$37 *LOG(B10, EXP(1)) * LOG(B10, EXP(1)) * LOG(B10, EXP(1))))-273.15)</f>
        <v>32.9869539624089</v>
      </c>
      <c r="D10" s="0" t="n">
        <f aca="false">100*(A10-C10)/A10</f>
        <v>0.0395334472459167</v>
      </c>
      <c r="E10" s="0" t="n">
        <f aca="false">(1/(1/$P$32+1/$O$33*LOG(B10/$O$31, EXP(1))))-273.15</f>
        <v>32.8404833377436</v>
      </c>
      <c r="F10" s="0" t="n">
        <f aca="false">100*(A10-E10)/C10</f>
        <v>0.483574998886497</v>
      </c>
      <c r="G10" s="0" t="n">
        <f aca="false">$O$34*(B10/(B10+$O$29))</f>
        <v>0.866506277307671</v>
      </c>
      <c r="H10" s="3" t="b">
        <f aca="false">IF(G10-$O$40&gt;G11, TRUE(), FALSE())</f>
        <v>1</v>
      </c>
    </row>
    <row r="11" customFormat="false" ht="15" hidden="false" customHeight="false" outlineLevel="0" collapsed="false">
      <c r="A11" s="0" t="n">
        <v>34</v>
      </c>
      <c r="B11" s="0" t="n">
        <v>68309</v>
      </c>
      <c r="C11" s="0" t="n">
        <f aca="false">((1/($O$35 + $O$36 *LOG(B11,EXP(1)) + $O$37 *LOG(B11, EXP(1)) * LOG(B11, EXP(1)) * LOG(B11, EXP(1))))-273.15)</f>
        <v>33.9862192125977</v>
      </c>
      <c r="D11" s="0" t="n">
        <f aca="false">100*(A11-C11)/A11</f>
        <v>0.0405317276536888</v>
      </c>
      <c r="E11" s="0" t="n">
        <f aca="false">(1/(1/$P$32+1/$O$33*LOG(B11/$O$31, EXP(1))))-273.15</f>
        <v>33.8312289161393</v>
      </c>
      <c r="F11" s="0" t="n">
        <f aca="false">100*(A11-E11)/C11</f>
        <v>0.496586815982555</v>
      </c>
      <c r="G11" s="0" t="n">
        <f aca="false">$O$34*(B11/(B11+$O$29))</f>
        <v>0.840149603628652</v>
      </c>
      <c r="H11" s="3" t="b">
        <f aca="false">IF(G11-$O$40&gt;G12, TRUE(), FALSE())</f>
        <v>1</v>
      </c>
    </row>
    <row r="12" customFormat="false" ht="15" hidden="false" customHeight="false" outlineLevel="0" collapsed="false">
      <c r="A12" s="0" t="n">
        <v>35</v>
      </c>
      <c r="B12" s="0" t="n">
        <v>65532</v>
      </c>
      <c r="C12" s="0" t="n">
        <f aca="false">((1/($O$35 + $O$36 *LOG(B12,EXP(1)) + $O$37 *LOG(B12, EXP(1)) * LOG(B12, EXP(1)) * LOG(B12, EXP(1))))-273.15)</f>
        <v>34.9859028426563</v>
      </c>
      <c r="D12" s="0" t="n">
        <f aca="false">100*(A12-C12)/A12</f>
        <v>0.0402775924106079</v>
      </c>
      <c r="E12" s="0" t="n">
        <f aca="false">(1/(1/$P$32+1/$O$33*LOG(B12/$O$31, EXP(1))))-273.15</f>
        <v>34.824593451201</v>
      </c>
      <c r="F12" s="0" t="n">
        <f aca="false">100*(A12-E12)/C12</f>
        <v>0.501363505146251</v>
      </c>
      <c r="G12" s="0" t="n">
        <f aca="false">$O$34*(B12/(B12+$O$29))</f>
        <v>0.814423873582092</v>
      </c>
      <c r="H12" s="3" t="b">
        <f aca="false">IF(G12-$O$40&gt;G13, TRUE(), FALSE())</f>
        <v>1</v>
      </c>
    </row>
    <row r="13" customFormat="false" ht="15" hidden="false" customHeight="false" outlineLevel="0" collapsed="false">
      <c r="A13" s="0" t="n">
        <v>36</v>
      </c>
      <c r="B13" s="0" t="n">
        <v>62878</v>
      </c>
      <c r="C13" s="0" t="n">
        <f aca="false">((1/($O$35 + $O$36 *LOG(B13,EXP(1)) + $O$37 *LOG(B13, EXP(1)) * LOG(B13, EXP(1)) * LOG(B13, EXP(1))))-273.15)</f>
        <v>35.9859416931712</v>
      </c>
      <c r="D13" s="0" t="n">
        <f aca="false">100*(A13-C13)/A13</f>
        <v>0.0390508523022643</v>
      </c>
      <c r="E13" s="0" t="n">
        <f aca="false">(1/(1/$P$32+1/$O$33*LOG(B13/$O$31, EXP(1))))-273.15</f>
        <v>35.8205233322672</v>
      </c>
      <c r="F13" s="0" t="n">
        <f aca="false">100*(A13-E13)/C13</f>
        <v>0.498741061893189</v>
      </c>
      <c r="G13" s="0" t="n">
        <f aca="false">$O$34*(B13/(B13+$O$29))</f>
        <v>0.789329651016822</v>
      </c>
      <c r="H13" s="3" t="b">
        <f aca="false">IF(G13-$O$40&gt;G14, TRUE(), FALSE())</f>
        <v>1</v>
      </c>
    </row>
    <row r="14" customFormat="false" ht="15" hidden="false" customHeight="false" outlineLevel="0" collapsed="false">
      <c r="A14" s="0" t="n">
        <v>37</v>
      </c>
      <c r="B14" s="0" t="n">
        <v>60341</v>
      </c>
      <c r="C14" s="0" t="n">
        <f aca="false">((1/($O$35 + $O$36 *LOG(B14,EXP(1)) + $O$37 *LOG(B14, EXP(1)) * LOG(B14, EXP(1)) * LOG(B14, EXP(1))))-273.15)</f>
        <v>36.9863877779945</v>
      </c>
      <c r="D14" s="0" t="n">
        <f aca="false">100*(A14-C14)/A14</f>
        <v>0.0367897892039543</v>
      </c>
      <c r="E14" s="0" t="n">
        <f aca="false">(1/(1/$P$32+1/$O$33*LOG(B14/$O$31, EXP(1))))-273.15</f>
        <v>36.8190794795863</v>
      </c>
      <c r="F14" s="0" t="n">
        <f aca="false">100*(A14-E14)/C14</f>
        <v>0.489154338346543</v>
      </c>
      <c r="G14" s="0" t="n">
        <f aca="false">$O$34*(B14/(B14+$O$29))</f>
        <v>0.764863390706804</v>
      </c>
      <c r="H14" s="3" t="b">
        <f aca="false">IF(G14-$O$40&gt;G15, TRUE(), FALSE())</f>
        <v>1</v>
      </c>
    </row>
    <row r="15" customFormat="false" ht="15" hidden="false" customHeight="false" outlineLevel="0" collapsed="false">
      <c r="A15" s="0" t="n">
        <v>38</v>
      </c>
      <c r="B15" s="0" t="n">
        <v>57916</v>
      </c>
      <c r="C15" s="0" t="n">
        <f aca="false">((1/($O$35 + $O$36 *LOG(B15,EXP(1)) + $O$37 *LOG(B15, EXP(1)) * LOG(B15, EXP(1)) * LOG(B15, EXP(1))))-273.15)</f>
        <v>37.9870071106942</v>
      </c>
      <c r="D15" s="0" t="n">
        <f aca="false">100*(A15-C15)/A15</f>
        <v>0.0341918139627607</v>
      </c>
      <c r="E15" s="0" t="n">
        <f aca="false">(1/(1/$P$32+1/$O$33*LOG(B15/$O$31, EXP(1))))-273.15</f>
        <v>37.8200368677898</v>
      </c>
      <c r="F15" s="0" t="n">
        <f aca="false">100*(A15-E15)/C15</f>
        <v>0.473749173462782</v>
      </c>
      <c r="G15" s="0" t="n">
        <f aca="false">$O$34*(B15/(B15+$O$29))</f>
        <v>0.741027311217606</v>
      </c>
      <c r="H15" s="3" t="b">
        <f aca="false">IF(G15-$O$40&gt;G16, TRUE(), FALSE())</f>
        <v>1</v>
      </c>
    </row>
    <row r="16" customFormat="false" ht="15" hidden="false" customHeight="false" outlineLevel="0" collapsed="false">
      <c r="A16" s="0" t="n">
        <v>39</v>
      </c>
      <c r="B16" s="0" t="n">
        <v>55597</v>
      </c>
      <c r="C16" s="0" t="n">
        <f aca="false">((1/($O$35 + $O$36 *LOG(B16,EXP(1)) + $O$37 *LOG(B16, EXP(1)) * LOG(B16, EXP(1)) * LOG(B16, EXP(1))))-273.15)</f>
        <v>38.9880885131347</v>
      </c>
      <c r="D16" s="0" t="n">
        <f aca="false">100*(A16-C16)/A16</f>
        <v>0.0305422740135934</v>
      </c>
      <c r="E16" s="0" t="n">
        <f aca="false">(1/(1/$P$32+1/$O$33*LOG(B16/$O$31, EXP(1))))-273.15</f>
        <v>38.8236931241815</v>
      </c>
      <c r="F16" s="0" t="n">
        <f aca="false">100*(A16-E16)/C16</f>
        <v>0.452207026664204</v>
      </c>
      <c r="G16" s="0" t="n">
        <f aca="false">$O$34*(B16/(B16+$O$29))</f>
        <v>0.717810068193289</v>
      </c>
      <c r="H16" s="3" t="b">
        <f aca="false">IF(G16-$O$40&gt;G17, TRUE(), FALSE())</f>
        <v>1</v>
      </c>
    </row>
    <row r="17" customFormat="false" ht="15" hidden="false" customHeight="false" outlineLevel="0" collapsed="false">
      <c r="A17" s="0" t="n">
        <v>40</v>
      </c>
      <c r="B17" s="0" t="n">
        <v>53380</v>
      </c>
      <c r="C17" s="0" t="n">
        <f aca="false">((1/($O$35 + $O$36 *LOG(B17,EXP(1)) + $O$37 *LOG(B17, EXP(1)) * LOG(B17, EXP(1)) * LOG(B17, EXP(1))))-273.15)</f>
        <v>39.9891765193506</v>
      </c>
      <c r="D17" s="0" t="n">
        <f aca="false">100*(A17-C17)/A17</f>
        <v>0.0270587016234458</v>
      </c>
      <c r="E17" s="0" t="n">
        <f aca="false">(1/(1/$P$32+1/$O$33*LOG(B17/$O$31, EXP(1))))-273.15</f>
        <v>39.8295997624716</v>
      </c>
      <c r="F17" s="0" t="n">
        <f aca="false">100*(A17-E17)/C17</f>
        <v>0.426115895249624</v>
      </c>
      <c r="G17" s="0" t="n">
        <f aca="false">$O$34*(B17/(B17+$O$29))</f>
        <v>0.695216670613308</v>
      </c>
      <c r="H17" s="3" t="b">
        <f aca="false">IF(G17-$O$40&gt;G18, TRUE(), FALSE())</f>
        <v>1</v>
      </c>
    </row>
    <row r="18" customFormat="false" ht="15" hidden="false" customHeight="false" outlineLevel="0" collapsed="false">
      <c r="A18" s="0" t="n">
        <v>41</v>
      </c>
      <c r="B18" s="0" t="n">
        <v>51259</v>
      </c>
      <c r="C18" s="0" t="n">
        <f aca="false">((1/($O$35 + $O$36 *LOG(B18,EXP(1)) + $O$37 *LOG(B18, EXP(1)) * LOG(B18, EXP(1)) * LOG(B18, EXP(1))))-273.15)</f>
        <v>40.990819201751</v>
      </c>
      <c r="D18" s="0" t="n">
        <f aca="false">100*(A18-C18)/A18</f>
        <v>0.0223921908511285</v>
      </c>
      <c r="E18" s="0" t="n">
        <f aca="false">(1/(1/$P$32+1/$O$33*LOG(B18/$O$31, EXP(1))))-273.15</f>
        <v>40.8383159610539</v>
      </c>
      <c r="F18" s="0" t="n">
        <f aca="false">100*(A18-E18)/C18</f>
        <v>0.394439638179202</v>
      </c>
      <c r="G18" s="0" t="n">
        <f aca="false">$O$34*(B18/(B18+$O$29))</f>
        <v>0.673228421668478</v>
      </c>
      <c r="H18" s="3" t="b">
        <f aca="false">IF(G18-$O$40&gt;G19, TRUE(), FALSE())</f>
        <v>1</v>
      </c>
    </row>
    <row r="19" customFormat="false" ht="15" hidden="false" customHeight="false" outlineLevel="0" collapsed="false">
      <c r="A19" s="0" t="n">
        <v>42</v>
      </c>
      <c r="B19" s="0" t="n">
        <v>49230</v>
      </c>
      <c r="C19" s="0" t="n">
        <f aca="false">((1/($O$35 + $O$36 *LOG(B19,EXP(1)) + $O$37 *LOG(B19, EXP(1)) * LOG(B19, EXP(1)) * LOG(B19, EXP(1))))-273.15)</f>
        <v>41.9927805043931</v>
      </c>
      <c r="D19" s="0" t="n">
        <f aca="false">100*(A19-C19)/A19</f>
        <v>0.0171892752544658</v>
      </c>
      <c r="E19" s="0" t="n">
        <f aca="false">(1/(1/$P$32+1/$O$33*LOG(B19/$O$31, EXP(1))))-273.15</f>
        <v>41.8496135231794</v>
      </c>
      <c r="F19" s="0" t="n">
        <f aca="false">100*(A19-E19)/C19</f>
        <v>0.358124599072102</v>
      </c>
      <c r="G19" s="0" t="n">
        <f aca="false">$O$34*(B19/(B19+$O$29))</f>
        <v>0.651843678529872</v>
      </c>
      <c r="H19" s="3" t="b">
        <f aca="false">IF(G19-$O$40&gt;G20, TRUE(), FALSE())</f>
        <v>1</v>
      </c>
      <c r="K19" s="5" t="s">
        <v>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customFormat="false" ht="15" hidden="false" customHeight="false" outlineLevel="0" collapsed="false">
      <c r="A20" s="0" t="n">
        <v>43</v>
      </c>
      <c r="B20" s="0" t="n">
        <v>47289</v>
      </c>
      <c r="C20" s="0" t="n">
        <f aca="false">((1/($O$35 + $O$36 *LOG(B20,EXP(1)) + $O$37 *LOG(B20, EXP(1)) * LOG(B20, EXP(1)) * LOG(B20, EXP(1))))-273.15)</f>
        <v>42.994898546406</v>
      </c>
      <c r="D20" s="0" t="n">
        <f aca="false">100*(A20-C20)/A20</f>
        <v>0.0118638455674944</v>
      </c>
      <c r="E20" s="0" t="n">
        <f aca="false">(1/(1/$P$32+1/$O$33*LOG(B20/$O$31, EXP(1))))-273.15</f>
        <v>42.863337246514</v>
      </c>
      <c r="F20" s="0" t="n">
        <f aca="false">100*(A20-E20)/C20</f>
        <v>0.317858067134411</v>
      </c>
      <c r="G20" s="0" t="n">
        <f aca="false">$O$34*(B20/(B20+$O$29))</f>
        <v>0.631057992874734</v>
      </c>
      <c r="H20" s="3" t="b">
        <f aca="false">IF(G20-$O$40&gt;G21, TRUE(), FALSE())</f>
        <v>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5" hidden="false" customHeight="false" outlineLevel="0" collapsed="false">
      <c r="A21" s="0" t="n">
        <v>44</v>
      </c>
      <c r="B21" s="0" t="n">
        <v>45432</v>
      </c>
      <c r="C21" s="0" t="n">
        <f aca="false">((1/($O$35 + $O$36 *LOG(B21,EXP(1)) + $O$37 *LOG(B21, EXP(1)) * LOG(B21, EXP(1)) * LOG(B21, EXP(1))))-273.15)</f>
        <v>43.9971012172556</v>
      </c>
      <c r="D21" s="0" t="n">
        <f aca="false">100*(A21-C21)/A21</f>
        <v>0.00658814260093136</v>
      </c>
      <c r="E21" s="0" t="n">
        <f aca="false">(1/(1/$P$32+1/$O$33*LOG(B21/$O$31, EXP(1))))-273.15</f>
        <v>43.8794215789114</v>
      </c>
      <c r="F21" s="0" t="n">
        <f aca="false">100*(A21-E21)/C21</f>
        <v>0.274059921568953</v>
      </c>
      <c r="G21" s="0" t="n">
        <f aca="false">$O$34*(B21/(B21+$O$29))</f>
        <v>0.610864108999641</v>
      </c>
      <c r="H21" s="3" t="b">
        <f aca="false">IF(G21-$O$40&gt;G22, TRUE(), FALSE())</f>
        <v>1</v>
      </c>
    </row>
    <row r="22" customFormat="false" ht="15" hidden="false" customHeight="false" outlineLevel="0" collapsed="false">
      <c r="A22" s="0" t="n">
        <v>45</v>
      </c>
      <c r="B22" s="0" t="n">
        <v>43654</v>
      </c>
      <c r="C22" s="0" t="n">
        <f aca="false">((1/($O$35 + $O$36 *LOG(B22,EXP(1)) + $O$37 *LOG(B22, EXP(1)) * LOG(B22, EXP(1)) * LOG(B22, EXP(1))))-273.15)</f>
        <v>45.0000000204302</v>
      </c>
      <c r="D22" s="0" t="n">
        <f aca="false">100*(A22-C22)/A22</f>
        <v>-4.54004596880016E-008</v>
      </c>
      <c r="E22" s="0" t="n">
        <f aca="false">(1/(1/$P$32+1/$O$33*LOG(B22/$O$31, EXP(1))))-273.15</f>
        <v>44.8984957300133</v>
      </c>
      <c r="F22" s="0" t="n">
        <f aca="false">100*(A22-E22)/C22</f>
        <v>0.225565044312525</v>
      </c>
      <c r="G22" s="0" t="n">
        <f aca="false">$O$34*(B22/(B22+$O$29))</f>
        <v>0.591240857937896</v>
      </c>
      <c r="H22" s="3" t="b">
        <f aca="false">IF(G22-$O$40&gt;G23, TRUE(), FALSE())</f>
        <v>1</v>
      </c>
    </row>
    <row r="23" customFormat="false" ht="17.25" hidden="false" customHeight="false" outlineLevel="0" collapsed="false">
      <c r="A23" s="0" t="n">
        <v>46</v>
      </c>
      <c r="B23" s="0" t="n">
        <v>41952</v>
      </c>
      <c r="C23" s="0" t="n">
        <f aca="false">((1/($O$35 + $O$36 *LOG(B23,EXP(1)) + $O$37 *LOG(B23, EXP(1)) * LOG(B23, EXP(1)) * LOG(B23, EXP(1))))-273.15)</f>
        <v>46.0032307230903</v>
      </c>
      <c r="D23" s="0" t="n">
        <f aca="false">100*(A23-C23)/A23</f>
        <v>-0.00702331106580182</v>
      </c>
      <c r="E23" s="0" t="n">
        <f aca="false">(1/(1/$P$32+1/$O$33*LOG(B23/$O$31, EXP(1))))-273.15</f>
        <v>45.9201996841366</v>
      </c>
      <c r="F23" s="0" t="n">
        <f aca="false">100*(A23-E23)/C23</f>
        <v>0.173466764418658</v>
      </c>
      <c r="G23" s="0" t="n">
        <f aca="false">$O$34*(B23/(B23+$O$29))</f>
        <v>0.572186218754133</v>
      </c>
      <c r="H23" s="3" t="b">
        <f aca="false">IF(G23-$O$40&gt;G24, TRUE(), FALSE())</f>
        <v>1</v>
      </c>
      <c r="L23" s="6" t="s">
        <v>10</v>
      </c>
      <c r="T23" s="6" t="s">
        <v>11</v>
      </c>
    </row>
    <row r="24" customFormat="false" ht="15" hidden="false" customHeight="false" outlineLevel="0" collapsed="false">
      <c r="A24" s="0" t="n">
        <v>47</v>
      </c>
      <c r="B24" s="0" t="n">
        <v>40323</v>
      </c>
      <c r="C24" s="0" t="n">
        <f aca="false">((1/($O$35 + $O$36 *LOG(B24,EXP(1)) + $O$37 *LOG(B24, EXP(1)) * LOG(B24, EXP(1)) * LOG(B24, EXP(1))))-273.15)</f>
        <v>47.00647411693</v>
      </c>
      <c r="D24" s="0" t="n">
        <f aca="false">100*(A24-C24)/A24</f>
        <v>-0.013774716872236</v>
      </c>
      <c r="E24" s="0" t="n">
        <f aca="false">(1/(1/$P$32+1/$O$33*LOG(B24/$O$31, EXP(1))))-273.15</f>
        <v>46.9442161132376</v>
      </c>
      <c r="F24" s="0" t="n">
        <f aca="false">100*(A24-E24)/C24</f>
        <v>0.118672773932356</v>
      </c>
      <c r="G24" s="0" t="n">
        <f aca="false">$O$34*(B24/(B24+$O$29))</f>
        <v>0.55369606737599</v>
      </c>
      <c r="H24" s="3" t="b">
        <f aca="false">IF(G24-$O$40&gt;G25, TRUE(), FALSE())</f>
        <v>1</v>
      </c>
    </row>
    <row r="25" customFormat="false" ht="15" hidden="false" customHeight="false" outlineLevel="0" collapsed="false">
      <c r="A25" s="0" t="n">
        <v>48</v>
      </c>
      <c r="B25" s="0" t="n">
        <v>38764</v>
      </c>
      <c r="C25" s="0" t="n">
        <f aca="false">((1/($O$35 + $O$36 *LOG(B25,EXP(1)) + $O$37 *LOG(B25, EXP(1)) * LOG(B25, EXP(1)) * LOG(B25, EXP(1))))-273.15)</f>
        <v>48.0094680198308</v>
      </c>
      <c r="D25" s="0" t="n">
        <f aca="false">100*(A25-C25)/A25</f>
        <v>-0.0197250413140893</v>
      </c>
      <c r="E25" s="0" t="n">
        <f aca="false">(1/(1/$P$32+1/$O$33*LOG(B25/$O$31, EXP(1))))-273.15</f>
        <v>47.9702831617166</v>
      </c>
      <c r="F25" s="0" t="n">
        <f aca="false">100*(A25-E25)/C25</f>
        <v>0.0618978703765321</v>
      </c>
      <c r="G25" s="0" t="n">
        <f aca="false">$O$34*(B25/(B25+$O$29))</f>
        <v>0.535764185555611</v>
      </c>
      <c r="H25" s="3" t="b">
        <f aca="false">IF(G25-$O$40&gt;G26, TRUE(), FALSE())</f>
        <v>1</v>
      </c>
      <c r="T25" s="7" t="s">
        <v>12</v>
      </c>
    </row>
    <row r="26" customFormat="false" ht="15" hidden="false" customHeight="false" outlineLevel="0" collapsed="false">
      <c r="A26" s="0" t="n">
        <v>49</v>
      </c>
      <c r="B26" s="0" t="n">
        <v>37270</v>
      </c>
      <c r="C26" s="0" t="n">
        <f aca="false">((1/($O$35 + $O$36 *LOG(B26,EXP(1)) + $O$37 *LOG(B26, EXP(1)) * LOG(B26, EXP(1)) * LOG(B26, EXP(1))))-273.15)</f>
        <v>49.013394078603</v>
      </c>
      <c r="D26" s="0" t="n">
        <f aca="false">100*(A26-C26)/A26</f>
        <v>-0.0273348542917779</v>
      </c>
      <c r="E26" s="0" t="n">
        <f aca="false">(1/(1/$P$32+1/$O$33*LOG(B26/$O$31, EXP(1))))-273.15</f>
        <v>48.9996185876699</v>
      </c>
      <c r="F26" s="0" t="n">
        <f aca="false">100*(A26-E26)/C26</f>
        <v>0.000778179796123371</v>
      </c>
      <c r="G26" s="0" t="n">
        <f aca="false">$O$34*(B26/(B26+$O$29))</f>
        <v>0.518358831710709</v>
      </c>
      <c r="H26" s="3" t="b">
        <f aca="false">IF(G26-$O$40&gt;G27, TRUE(), FALSE())</f>
        <v>1</v>
      </c>
    </row>
    <row r="27" customFormat="false" ht="15" hidden="false" customHeight="false" outlineLevel="0" collapsed="false">
      <c r="A27" s="0" t="n">
        <v>50</v>
      </c>
      <c r="B27" s="0" t="n">
        <v>35840</v>
      </c>
      <c r="C27" s="0" t="n">
        <f aca="false">((1/($O$35 + $O$36 *LOG(B27,EXP(1)) + $O$37 *LOG(B27, EXP(1)) * LOG(B27, EXP(1)) * LOG(B27, EXP(1))))-273.15)</f>
        <v>50.0168932466365</v>
      </c>
      <c r="D27" s="0" t="n">
        <f aca="false">100*(A27-C27)/A27</f>
        <v>-0.0337864932730554</v>
      </c>
      <c r="E27" s="0" t="n">
        <f aca="false">(1/(1/$P$32+1/$O$33*LOG(B27/$O$31, EXP(1))))-273.15</f>
        <v>50.0308372634567</v>
      </c>
      <c r="F27" s="0" t="n">
        <f aca="false">100*(A27-E27)/C27</f>
        <v>-0.061653696291457</v>
      </c>
      <c r="G27" s="0" t="n">
        <f aca="false">$O$34*(B27/(B27+$O$29))</f>
        <v>0.501492537313433</v>
      </c>
      <c r="H27" s="3" t="b">
        <f aca="false">IF(G27-$O$40&gt;G28, TRUE(), FALSE())</f>
        <v>1</v>
      </c>
    </row>
    <row r="28" customFormat="false" ht="15" hidden="false" customHeight="false" outlineLevel="0" collapsed="false">
      <c r="A28" s="0" t="n">
        <v>51</v>
      </c>
      <c r="B28" s="0" t="n">
        <v>34469</v>
      </c>
      <c r="C28" s="0" t="n">
        <f aca="false">((1/($O$35 + $O$36 *LOG(B28,EXP(1)) + $O$37 *LOG(B28, EXP(1)) * LOG(B28, EXP(1)) * LOG(B28, EXP(1))))-273.15)</f>
        <v>51.0214642998615</v>
      </c>
      <c r="D28" s="0" t="n">
        <f aca="false">100*(A28-C28)/A28</f>
        <v>-0.042086862473458</v>
      </c>
      <c r="E28" s="0" t="n">
        <f aca="false">(1/(1/$P$32+1/$O$33*LOG(B28/$O$31, EXP(1))))-273.15</f>
        <v>51.0654881808843</v>
      </c>
      <c r="F28" s="0" t="n">
        <f aca="false">100*(A28-E28)/C28</f>
        <v>-0.128354177566165</v>
      </c>
      <c r="G28" s="0" t="n">
        <f aca="false">$O$34*(B28/(B28+$O$29))</f>
        <v>0.48512895094874</v>
      </c>
      <c r="H28" s="3" t="b">
        <f aca="false">IF(G28-$O$40&gt;G29, TRUE(), FALSE())</f>
        <v>1</v>
      </c>
    </row>
    <row r="29" customFormat="false" ht="15" hidden="false" customHeight="false" outlineLevel="0" collapsed="false">
      <c r="A29" s="0" t="n">
        <v>52</v>
      </c>
      <c r="B29" s="0" t="n">
        <v>33156</v>
      </c>
      <c r="C29" s="0" t="n">
        <f aca="false">((1/($O$35 + $O$36 *LOG(B29,EXP(1)) + $O$37 *LOG(B29, EXP(1)) * LOG(B29, EXP(1)) * LOG(B29, EXP(1))))-273.15)</f>
        <v>52.025861404922</v>
      </c>
      <c r="D29" s="0" t="n">
        <f aca="false">100*(A29-C29)/A29</f>
        <v>-0.0497334710038681</v>
      </c>
      <c r="E29" s="0" t="n">
        <f aca="false">(1/(1/$P$32+1/$O$33*LOG(B29/$O$31, EXP(1))))-273.15</f>
        <v>52.1022979038864</v>
      </c>
      <c r="F29" s="0" t="n">
        <f aca="false">100*(A29-E29)/C29</f>
        <v>-0.19662894784228</v>
      </c>
      <c r="G29" s="0" t="n">
        <f aca="false">$O$34*(B29/(B29+$O$29))</f>
        <v>0.469277222117381</v>
      </c>
      <c r="H29" s="3" t="b">
        <f aca="false">IF(G29-$O$40&gt;G30, TRUE(), FALSE())</f>
        <v>1</v>
      </c>
      <c r="L29" s="8" t="s">
        <v>13</v>
      </c>
      <c r="O29" s="0" t="n">
        <v>200000</v>
      </c>
    </row>
    <row r="30" customFormat="false" ht="15" hidden="false" customHeight="false" outlineLevel="0" collapsed="false">
      <c r="A30" s="0" t="n">
        <v>53</v>
      </c>
      <c r="B30" s="0" t="n">
        <v>31898</v>
      </c>
      <c r="C30" s="0" t="n">
        <f aca="false">((1/($O$35 + $O$36 *LOG(B30,EXP(1)) + $O$37 *LOG(B30, EXP(1)) * LOG(B30, EXP(1)) * LOG(B30, EXP(1))))-273.15)</f>
        <v>53.0303507780308</v>
      </c>
      <c r="D30" s="0" t="n">
        <f aca="false">100*(A30-C30)/A30</f>
        <v>-0.0572656189259726</v>
      </c>
      <c r="E30" s="0" t="n">
        <f aca="false">(1/(1/$P$32+1/$O$33*LOG(B30/$O$31, EXP(1))))-273.15</f>
        <v>53.1415475291063</v>
      </c>
      <c r="F30" s="0" t="n">
        <f aca="false">100*(A30-E30)/C30</f>
        <v>-0.266917957414146</v>
      </c>
      <c r="G30" s="0" t="n">
        <f aca="false">$O$34*(B30/(B30+$O$29))</f>
        <v>0.45392112049263</v>
      </c>
      <c r="H30" s="3" t="b">
        <f aca="false">IF(G30-$O$40&gt;G31, TRUE(), FALSE())</f>
        <v>1</v>
      </c>
      <c r="L30" s="8" t="s">
        <v>14</v>
      </c>
      <c r="O30" s="0" t="n">
        <v>1.1</v>
      </c>
    </row>
    <row r="31" customFormat="false" ht="15" hidden="false" customHeight="false" outlineLevel="0" collapsed="false">
      <c r="A31" s="0" t="n">
        <v>54</v>
      </c>
      <c r="B31" s="0" t="n">
        <v>30693</v>
      </c>
      <c r="C31" s="0" t="n">
        <f aca="false">((1/($O$35 + $O$36 *LOG(B31,EXP(1)) + $O$37 *LOG(B31, EXP(1)) * LOG(B31, EXP(1)) * LOG(B31, EXP(1))))-273.15)</f>
        <v>54.0345068317087</v>
      </c>
      <c r="D31" s="0" t="n">
        <f aca="false">100*(A31-C31)/A31</f>
        <v>-0.0639015402012117</v>
      </c>
      <c r="E31" s="0" t="n">
        <f aca="false">(1/(1/$P$32+1/$O$33*LOG(B31/$O$31, EXP(1))))-273.15</f>
        <v>54.1828024650841</v>
      </c>
      <c r="F31" s="0" t="n">
        <f aca="false">100*(A31-E31)/C31</f>
        <v>-0.338306900169328</v>
      </c>
      <c r="G31" s="0" t="n">
        <f aca="false">$O$34*(B31/(B31+$O$29))</f>
        <v>0.439054934480023</v>
      </c>
      <c r="H31" s="3" t="b">
        <f aca="false">IF(G31-$O$40&gt;G32, TRUE(), FALSE())</f>
        <v>1</v>
      </c>
      <c r="L31" s="8" t="s">
        <v>15</v>
      </c>
      <c r="O31" s="0" t="n">
        <v>100000</v>
      </c>
    </row>
    <row r="32" customFormat="false" ht="15" hidden="false" customHeight="false" outlineLevel="0" collapsed="false">
      <c r="A32" s="0" t="n">
        <v>55</v>
      </c>
      <c r="B32" s="0" t="n">
        <v>29538</v>
      </c>
      <c r="C32" s="0" t="n">
        <f aca="false">((1/($O$35 + $O$36 *LOG(B32,EXP(1)) + $O$37 *LOG(B32, EXP(1)) * LOG(B32, EXP(1)) * LOG(B32, EXP(1))))-273.15)</f>
        <v>55.0388268784163</v>
      </c>
      <c r="D32" s="0" t="n">
        <f aca="false">100*(A32-C32)/A32</f>
        <v>-0.0705943243932242</v>
      </c>
      <c r="E32" s="0" t="n">
        <f aca="false">(1/(1/$P$32+1/$O$33*LOG(B32/$O$31, EXP(1))))-273.15</f>
        <v>55.2265843677857</v>
      </c>
      <c r="F32" s="0" t="n">
        <f aca="false">100*(A32-E32)/C32</f>
        <v>-0.411680954403825</v>
      </c>
      <c r="G32" s="0" t="n">
        <f aca="false">$O$34*(B32/(B32+$O$29))</f>
        <v>0.424659097840009</v>
      </c>
      <c r="H32" s="3" t="b">
        <f aca="false">IF(G32-$O$40&gt;G33, TRUE(), FALSE())</f>
        <v>1</v>
      </c>
      <c r="L32" s="8" t="s">
        <v>16</v>
      </c>
      <c r="O32" s="0" t="n">
        <v>25</v>
      </c>
      <c r="P32" s="0" t="n">
        <f aca="false">O32+273.15</f>
        <v>298.15</v>
      </c>
    </row>
    <row r="33" customFormat="false" ht="15" hidden="false" customHeight="false" outlineLevel="0" collapsed="false">
      <c r="A33" s="0" t="n">
        <v>56</v>
      </c>
      <c r="B33" s="0" t="n">
        <v>28430</v>
      </c>
      <c r="C33" s="0" t="n">
        <f aca="false">((1/($O$35 + $O$36 *LOG(B33,EXP(1)) + $O$37 *LOG(B33, EXP(1)) * LOG(B33, EXP(1)) * LOG(B33, EXP(1))))-273.15)</f>
        <v>56.0440066862179</v>
      </c>
      <c r="D33" s="0" t="n">
        <f aca="false">100*(A33-C33)/A33</f>
        <v>-0.0785833682462973</v>
      </c>
      <c r="E33" s="0" t="n">
        <f aca="false">(1/(1/$P$32+1/$O$33*LOG(B33/$O$31, EXP(1))))-273.15</f>
        <v>56.2736265206319</v>
      </c>
      <c r="F33" s="0" t="n">
        <f aca="false">100*(A33-E33)/C33</f>
        <v>-0.488235115244096</v>
      </c>
      <c r="G33" s="0" t="n">
        <f aca="false">$O$34*(B33/(B33+$O$29))</f>
        <v>0.410712253206672</v>
      </c>
      <c r="H33" s="3" t="b">
        <f aca="false">IF(G33-$O$40&gt;G34, TRUE(), FALSE())</f>
        <v>1</v>
      </c>
      <c r="L33" s="8" t="s">
        <v>17</v>
      </c>
      <c r="O33" s="0" t="n">
        <v>3950</v>
      </c>
    </row>
    <row r="34" customFormat="false" ht="15" hidden="false" customHeight="false" outlineLevel="0" collapsed="false">
      <c r="A34" s="0" t="n">
        <v>57</v>
      </c>
      <c r="B34" s="0" t="n">
        <v>27368</v>
      </c>
      <c r="C34" s="0" t="n">
        <f aca="false">((1/($O$35 + $O$36 *LOG(B34,EXP(1)) + $O$37 *LOG(B34, EXP(1)) * LOG(B34, EXP(1)) * LOG(B34, EXP(1))))-273.15)</f>
        <v>57.0490337840776</v>
      </c>
      <c r="D34" s="0" t="n">
        <f aca="false">100*(A34-C34)/A34</f>
        <v>-0.0860241825921947</v>
      </c>
      <c r="E34" s="0" t="n">
        <f aca="false">(1/(1/$P$32+1/$O$33*LOG(B34/$O$31, EXP(1))))-273.15</f>
        <v>57.3228833569299</v>
      </c>
      <c r="F34" s="0" t="n">
        <f aca="false">100*(A34-E34)/C34</f>
        <v>-0.565975154201465</v>
      </c>
      <c r="G34" s="0" t="n">
        <f aca="false">$O$34*(B34/(B34+$O$29))</f>
        <v>0.397216846697864</v>
      </c>
      <c r="H34" s="3" t="b">
        <f aca="false">IF(G34-$O$40&gt;G35, TRUE(), FALSE())</f>
        <v>1</v>
      </c>
      <c r="L34" s="8" t="s">
        <v>18</v>
      </c>
      <c r="O34" s="0" t="n">
        <v>3.3</v>
      </c>
    </row>
    <row r="35" customFormat="false" ht="15" hidden="false" customHeight="false" outlineLevel="0" collapsed="false">
      <c r="A35" s="0" t="n">
        <v>58</v>
      </c>
      <c r="B35" s="0" t="n">
        <v>26350</v>
      </c>
      <c r="C35" s="0" t="n">
        <f aca="false">((1/($O$35 + $O$36 *LOG(B35,EXP(1)) + $O$37 *LOG(B35, EXP(1)) * LOG(B35, EXP(1)) * LOG(B35, EXP(1))))-273.15)</f>
        <v>58.0538254869686</v>
      </c>
      <c r="D35" s="0" t="n">
        <f aca="false">100*(A35-C35)/A35</f>
        <v>-0.0928025637388773</v>
      </c>
      <c r="E35" s="0" t="n">
        <f aca="false">(1/(1/$P$32+1/$O$33*LOG(B35/$O$31, EXP(1))))-273.15</f>
        <v>58.3742737469822</v>
      </c>
      <c r="F35" s="0" t="n">
        <f aca="false">100*(A35-E35)/C35</f>
        <v>-0.644701264460582</v>
      </c>
      <c r="G35" s="0" t="n">
        <f aca="false">$O$34*(B35/(B35+$O$29))</f>
        <v>0.38416169648774</v>
      </c>
      <c r="H35" s="3" t="b">
        <f aca="false">IF(G35-$O$40&gt;G36, TRUE(), FALSE())</f>
        <v>1</v>
      </c>
      <c r="J35" s="8"/>
      <c r="L35" s="8" t="s">
        <v>19</v>
      </c>
      <c r="O35" s="9" t="n">
        <v>0.0009931293513</v>
      </c>
    </row>
    <row r="36" customFormat="false" ht="15" hidden="false" customHeight="false" outlineLevel="0" collapsed="false">
      <c r="A36" s="0" t="n">
        <v>59</v>
      </c>
      <c r="B36" s="0" t="n">
        <v>25374</v>
      </c>
      <c r="C36" s="0" t="n">
        <f aca="false">((1/($O$35 + $O$36 *LOG(B36,EXP(1)) + $O$37 *LOG(B36, EXP(1)) * LOG(B36, EXP(1)) * LOG(B36, EXP(1))))-273.15)</f>
        <v>59.0583918356591</v>
      </c>
      <c r="D36" s="0" t="n">
        <f aca="false">100*(A36-C36)/A36</f>
        <v>-0.0989692129814434</v>
      </c>
      <c r="E36" s="0" t="n">
        <f aca="false">(1/(1/$P$32+1/$O$33*LOG(B36/$O$31, EXP(1))))-273.15</f>
        <v>59.4278131236806</v>
      </c>
      <c r="F36" s="0" t="n">
        <f aca="false">100*(A36-E36)/C36</f>
        <v>-0.724390066141693</v>
      </c>
      <c r="G36" s="0" t="n">
        <f aca="false">$O$34*(B36/(B36+$O$29))</f>
        <v>0.371534427218756</v>
      </c>
      <c r="H36" s="3" t="b">
        <f aca="false">IF(G36-$O$40&gt;G37, TRUE(), FALSE())</f>
        <v>1</v>
      </c>
      <c r="J36" s="10"/>
      <c r="L36" s="8" t="s">
        <v>20</v>
      </c>
      <c r="O36" s="9" t="n">
        <v>0.0001775037915</v>
      </c>
    </row>
    <row r="37" customFormat="false" ht="15" hidden="false" customHeight="false" outlineLevel="0" collapsed="false">
      <c r="A37" s="0" t="n">
        <v>60</v>
      </c>
      <c r="B37" s="0" t="n">
        <v>24437</v>
      </c>
      <c r="C37" s="0" t="n">
        <f aca="false">((1/($O$35 + $O$36 *LOG(B37,EXP(1)) + $O$37 *LOG(B37, EXP(1)) * LOG(B37, EXP(1)) * LOG(B37, EXP(1))))-273.15)</f>
        <v>60.0639469594647</v>
      </c>
      <c r="D37" s="0" t="n">
        <f aca="false">100*(A37-C37)/A37</f>
        <v>-0.106578265774525</v>
      </c>
      <c r="E37" s="0" t="n">
        <f aca="false">(1/(1/$P$32+1/$O$33*LOG(B37/$O$31, EXP(1))))-273.15</f>
        <v>60.4847840963126</v>
      </c>
      <c r="F37" s="0" t="n">
        <f aca="false">100*(A37-E37)/C37</f>
        <v>-0.807113286510702</v>
      </c>
      <c r="G37" s="0" t="n">
        <f aca="false">$O$34*(B37/(B37+$O$29))</f>
        <v>0.359308402803459</v>
      </c>
      <c r="H37" s="3" t="b">
        <f aca="false">IF(G37-$O$40&gt;G38, TRUE(), FALSE())</f>
        <v>1</v>
      </c>
      <c r="J37" s="8"/>
      <c r="L37" s="8" t="s">
        <v>21</v>
      </c>
      <c r="O37" s="9" t="n">
        <v>2.079274588E-007</v>
      </c>
    </row>
    <row r="38" customFormat="false" ht="15" hidden="false" customHeight="false" outlineLevel="0" collapsed="false">
      <c r="A38" s="0" t="n">
        <v>61</v>
      </c>
      <c r="B38" s="0" t="n">
        <v>23539</v>
      </c>
      <c r="C38" s="0" t="n">
        <f aca="false">((1/($O$35 + $O$36 *LOG(B38,EXP(1)) + $O$37 *LOG(B38, EXP(1)) * LOG(B38, EXP(1)) * LOG(B38, EXP(1))))-273.15)</f>
        <v>61.0685891728405</v>
      </c>
      <c r="D38" s="0" t="n">
        <f aca="false">100*(A38-C38)/A38</f>
        <v>-0.112441266951669</v>
      </c>
      <c r="E38" s="0" t="n">
        <f aca="false">(1/(1/$P$32+1/$O$33*LOG(B38/$O$31, EXP(1))))-273.15</f>
        <v>61.5431945777692</v>
      </c>
      <c r="F38" s="0" t="n">
        <f aca="false">100*(A38-E38)/C38</f>
        <v>-0.889482768681245</v>
      </c>
      <c r="G38" s="0" t="n">
        <f aca="false">$O$34*(B38/(B38+$O$29))</f>
        <v>0.347495067974716</v>
      </c>
      <c r="H38" s="3" t="b">
        <f aca="false">IF(G38-$O$40&gt;G39, TRUE(), FALSE())</f>
        <v>1</v>
      </c>
    </row>
    <row r="39" customFormat="false" ht="15" hidden="false" customHeight="false" outlineLevel="0" collapsed="false">
      <c r="A39" s="0" t="n">
        <v>62</v>
      </c>
      <c r="B39" s="0" t="n">
        <v>22678</v>
      </c>
      <c r="C39" s="0" t="n">
        <f aca="false">((1/($O$35 + $O$36 *LOG(B39,EXP(1)) + $O$37 *LOG(B39, EXP(1)) * LOG(B39, EXP(1)) * LOG(B39, EXP(1))))-273.15)</f>
        <v>62.0725662703781</v>
      </c>
      <c r="D39" s="0" t="n">
        <f aca="false">100*(A39-C39)/A39</f>
        <v>-0.117042371577495</v>
      </c>
      <c r="E39" s="0" t="n">
        <f aca="false">(1/(1/$P$32+1/$O$33*LOG(B39/$O$31, EXP(1))))-273.15</f>
        <v>62.6033065265241</v>
      </c>
      <c r="F39" s="0" t="n">
        <f aca="false">100*(A39-E39)/C39</f>
        <v>-0.971937464122514</v>
      </c>
      <c r="G39" s="0" t="n">
        <f aca="false">$O$34*(B39/(B39+$O$29))</f>
        <v>0.336079001966966</v>
      </c>
      <c r="H39" s="3" t="b">
        <f aca="false">IF(G39-$O$40&gt;G40, TRUE(), FALSE())</f>
        <v>1</v>
      </c>
      <c r="L39" s="8" t="s">
        <v>22</v>
      </c>
      <c r="O39" s="0" t="n">
        <v>12</v>
      </c>
    </row>
    <row r="40" customFormat="false" ht="15" hidden="false" customHeight="false" outlineLevel="0" collapsed="false">
      <c r="A40" s="0" t="n">
        <v>63</v>
      </c>
      <c r="B40" s="0" t="n">
        <v>21851</v>
      </c>
      <c r="C40" s="0" t="n">
        <f aca="false">((1/($O$35 + $O$36 *LOG(B40,EXP(1)) + $O$37 *LOG(B40, EXP(1)) * LOG(B40, EXP(1)) * LOG(B40, EXP(1))))-273.15)</f>
        <v>63.0775193652985</v>
      </c>
      <c r="D40" s="0" t="n">
        <f aca="false">100*(A40-C40)/A40</f>
        <v>-0.123046611584897</v>
      </c>
      <c r="E40" s="0" t="n">
        <f aca="false">(1/(1/$P$32+1/$O$33*LOG(B40/$O$31, EXP(1))))-273.15</f>
        <v>63.6668604883208</v>
      </c>
      <c r="F40" s="0" t="n">
        <f aca="false">100*(A40-E40)/C40</f>
        <v>-1.05720785317952</v>
      </c>
      <c r="G40" s="0" t="n">
        <f aca="false">$O$34*(B40/(B40+$O$29))</f>
        <v>0.325030313138097</v>
      </c>
      <c r="H40" s="3" t="b">
        <f aca="false">IF(G40-$O$40&gt;G41, TRUE(), FALSE())</f>
        <v>1</v>
      </c>
      <c r="L40" s="8" t="s">
        <v>23</v>
      </c>
      <c r="O40" s="0" t="n">
        <f aca="false">O30/2^O39</f>
        <v>0.0002685546875</v>
      </c>
    </row>
    <row r="41" customFormat="false" ht="15" hidden="false" customHeight="false" outlineLevel="0" collapsed="false">
      <c r="A41" s="0" t="n">
        <v>64</v>
      </c>
      <c r="B41" s="0" t="n">
        <v>21057</v>
      </c>
      <c r="C41" s="0" t="n">
        <f aca="false">((1/($O$35 + $O$36 *LOG(B41,EXP(1)) + $O$37 *LOG(B41, EXP(1)) * LOG(B41, EXP(1)) * LOG(B41, EXP(1))))-273.15)</f>
        <v>64.0828861938609</v>
      </c>
      <c r="D41" s="0" t="n">
        <f aca="false">100*(A41-C41)/A41</f>
        <v>-0.129509677907613</v>
      </c>
      <c r="E41" s="0" t="n">
        <f aca="false">(1/(1/$P$32+1/$O$33*LOG(B41/$O$31, EXP(1))))-273.15</f>
        <v>64.7332729825868</v>
      </c>
      <c r="F41" s="0" t="n">
        <f aca="false">100*(A41-E41)/C41</f>
        <v>-1.14425711159223</v>
      </c>
      <c r="G41" s="0" t="n">
        <f aca="false">$O$34*(B41/(B41+$O$29))</f>
        <v>0.314344716521078</v>
      </c>
      <c r="H41" s="3" t="b">
        <f aca="false">IF(G41-$O$40&gt;G42, TRUE(), FALSE())</f>
        <v>1</v>
      </c>
    </row>
    <row r="42" customFormat="false" ht="15" hidden="false" customHeight="false" outlineLevel="0" collapsed="false">
      <c r="A42" s="0" t="n">
        <v>65</v>
      </c>
      <c r="B42" s="0" t="n">
        <v>20296</v>
      </c>
      <c r="C42" s="0" t="n">
        <f aca="false">((1/($O$35 + $O$36 *LOG(B42,EXP(1)) + $O$37 *LOG(B42, EXP(1)) * LOG(B42, EXP(1)) * LOG(B42, EXP(1))))-273.15)</f>
        <v>65.08675059348</v>
      </c>
      <c r="D42" s="0" t="n">
        <f aca="false">100*(A42-C42)/A42</f>
        <v>-0.133462451507722</v>
      </c>
      <c r="E42" s="0" t="n">
        <f aca="false">(1/(1/$P$32+1/$O$33*LOG(B42/$O$31, EXP(1))))-273.15</f>
        <v>65.8005141201388</v>
      </c>
      <c r="F42" s="0" t="n">
        <f aca="false">100*(A42-E42)/C42</f>
        <v>-1.22991870517338</v>
      </c>
      <c r="G42" s="0" t="n">
        <f aca="false">$O$34*(B42/(B42+$O$29))</f>
        <v>0.304030940189563</v>
      </c>
      <c r="H42" s="3" t="b">
        <f aca="false">IF(G42-$O$40&gt;G43, TRUE(), FALSE())</f>
        <v>1</v>
      </c>
    </row>
    <row r="43" customFormat="false" ht="13.8" hidden="false" customHeight="true" outlineLevel="0" collapsed="false">
      <c r="A43" s="0" t="n">
        <v>66</v>
      </c>
      <c r="B43" s="0" t="n">
        <v>19565</v>
      </c>
      <c r="C43" s="0" t="n">
        <f aca="false">((1/($O$35 + $O$36 *LOG(B43,EXP(1)) + $O$37 *LOG(B43, EXP(1)) * LOG(B43, EXP(1)) * LOG(B43, EXP(1))))-273.15)</f>
        <v>66.0911772784858</v>
      </c>
      <c r="D43" s="0" t="n">
        <f aca="false">100*(A43-C43)/A43</f>
        <v>-0.138147391645089</v>
      </c>
      <c r="E43" s="0" t="n">
        <f aca="false">(1/(1/$P$32+1/$O$33*LOG(B43/$O$31, EXP(1))))-273.15</f>
        <v>66.8707821162384</v>
      </c>
      <c r="F43" s="0" t="n">
        <f aca="false">100*(A43-E43)/C43</f>
        <v>-1.31754668640446</v>
      </c>
      <c r="G43" s="0" t="n">
        <f aca="false">$O$34*(B43/(B43+$O$29))</f>
        <v>0.294056429758841</v>
      </c>
      <c r="H43" s="3" t="b">
        <f aca="false">IF(G43-$O$40&gt;G44, TRUE(), FALSE())</f>
        <v>1</v>
      </c>
      <c r="K43" s="11" t="s">
        <v>24</v>
      </c>
      <c r="L43" s="11"/>
      <c r="M43" s="11"/>
      <c r="N43" s="11"/>
      <c r="O43" s="11"/>
      <c r="P43" s="11"/>
      <c r="Q43" s="11"/>
      <c r="S43" s="11" t="s">
        <v>25</v>
      </c>
      <c r="T43" s="11"/>
      <c r="U43" s="11"/>
      <c r="V43" s="11"/>
      <c r="W43" s="11"/>
      <c r="X43" s="11"/>
      <c r="Y43" s="11"/>
    </row>
    <row r="44" customFormat="false" ht="13.8" hidden="false" customHeight="false" outlineLevel="0" collapsed="false">
      <c r="A44" s="0" t="n">
        <v>67</v>
      </c>
      <c r="B44" s="0" t="n">
        <v>18863</v>
      </c>
      <c r="C44" s="0" t="n">
        <f aca="false">((1/($O$35 + $O$36 *LOG(B44,EXP(1)) + $O$37 *LOG(B44, EXP(1)) * LOG(B44, EXP(1)) * LOG(B44, EXP(1))))-273.15)</f>
        <v>67.0957648363126</v>
      </c>
      <c r="D44" s="0" t="n">
        <f aca="false">100*(A44-C44)/A44</f>
        <v>-0.142932591511317</v>
      </c>
      <c r="E44" s="0" t="n">
        <f aca="false">(1/(1/$P$32+1/$O$33*LOG(B44/$O$31, EXP(1))))-273.15</f>
        <v>67.9436584236426</v>
      </c>
      <c r="F44" s="0" t="n">
        <f aca="false">100*(A44-E44)/C44</f>
        <v>-1.40643515420788</v>
      </c>
      <c r="G44" s="0" t="n">
        <f aca="false">$O$34*(B44/(B44+$O$29))</f>
        <v>0.284414907956119</v>
      </c>
      <c r="H44" s="3" t="b">
        <f aca="false">IF(G44-$O$40&gt;G45, TRUE(), FALSE())</f>
        <v>1</v>
      </c>
      <c r="K44" s="11"/>
      <c r="L44" s="11"/>
      <c r="M44" s="11"/>
      <c r="N44" s="11"/>
      <c r="O44" s="11"/>
      <c r="P44" s="11"/>
      <c r="Q44" s="11"/>
      <c r="S44" s="11"/>
      <c r="T44" s="11"/>
      <c r="U44" s="11"/>
      <c r="V44" s="11"/>
    </row>
    <row r="45" customFormat="false" ht="13.8" hidden="false" customHeight="false" outlineLevel="0" collapsed="false">
      <c r="A45" s="0" t="n">
        <v>68</v>
      </c>
      <c r="B45" s="0" t="n">
        <v>18189</v>
      </c>
      <c r="C45" s="0" t="n">
        <f aca="false">((1/($O$35 + $O$36 *LOG(B45,EXP(1)) + $O$37 *LOG(B45, EXP(1)) * LOG(B45, EXP(1)) * LOG(B45, EXP(1))))-273.15)</f>
        <v>68.1001336741111</v>
      </c>
      <c r="D45" s="0" t="n">
        <f aca="false">100*(A45-C45)/A45</f>
        <v>-0.14725540310461</v>
      </c>
      <c r="E45" s="0" t="n">
        <f aca="false">(1/(1/$P$32+1/$O$33*LOG(B45/$O$31, EXP(1))))-273.15</f>
        <v>69.0187439905292</v>
      </c>
      <c r="F45" s="0" t="n">
        <f aca="false">100*(A45-E45)/C45</f>
        <v>-1.49595005995783</v>
      </c>
      <c r="G45" s="0" t="n">
        <f aca="false">$O$34*(B45/(B45+$O$29))</f>
        <v>0.275099569639166</v>
      </c>
      <c r="H45" s="3" t="b">
        <f aca="false">IF(G45-$O$40&gt;G46, TRUE(), FALSE())</f>
        <v>1</v>
      </c>
      <c r="K45" s="11"/>
      <c r="L45" s="11"/>
      <c r="M45" s="11"/>
      <c r="N45" s="11"/>
      <c r="O45" s="11"/>
      <c r="P45" s="11"/>
      <c r="Q45" s="11"/>
      <c r="S45" s="11"/>
      <c r="T45" s="11"/>
      <c r="U45" s="11"/>
      <c r="V45" s="11"/>
    </row>
    <row r="46" customFormat="false" ht="15" hidden="false" customHeight="false" outlineLevel="0" collapsed="false">
      <c r="A46" s="0" t="n">
        <v>69</v>
      </c>
      <c r="B46" s="0" t="n">
        <v>17542</v>
      </c>
      <c r="C46" s="0" t="n">
        <f aca="false">((1/($O$35 + $O$36 *LOG(B46,EXP(1)) + $O$37 *LOG(B46, EXP(1)) * LOG(B46, EXP(1)) * LOG(B46, EXP(1))))-273.15)</f>
        <v>69.1039335224374</v>
      </c>
      <c r="D46" s="0" t="n">
        <f aca="false">100*(A46-C46)/A46</f>
        <v>-0.150628293387518</v>
      </c>
      <c r="E46" s="0" t="n">
        <f aca="false">(1/(1/$P$32+1/$O$33*LOG(B46/$O$31, EXP(1))))-273.15</f>
        <v>70.0956675606881</v>
      </c>
      <c r="F46" s="0" t="n">
        <f aca="false">100*(A46-E46)/C46</f>
        <v>-1.58553573557765</v>
      </c>
      <c r="G46" s="0" t="n">
        <f aca="false">$O$34*(B46/(B46+$O$29))</f>
        <v>0.266103097332929</v>
      </c>
      <c r="H46" s="3" t="b">
        <f aca="false">IF(G46-$O$40&gt;G47, TRUE(), FALSE())</f>
        <v>1</v>
      </c>
    </row>
    <row r="47" customFormat="false" ht="15" hidden="false" customHeight="false" outlineLevel="0" collapsed="false">
      <c r="A47" s="0" t="n">
        <v>70</v>
      </c>
      <c r="B47" s="0" t="n">
        <v>16921</v>
      </c>
      <c r="C47" s="0" t="n">
        <f aca="false">((1/($O$35 + $O$36 *LOG(B47,EXP(1)) + $O$37 *LOG(B47, EXP(1)) * LOG(B47, EXP(1)) * LOG(B47, EXP(1))))-273.15)</f>
        <v>70.1068517409293</v>
      </c>
      <c r="D47" s="0" t="n">
        <f aca="false">100*(A47-C47)/A47</f>
        <v>-0.152645344184715</v>
      </c>
      <c r="E47" s="0" t="n">
        <f aca="false">(1/(1/$P$32+1/$O$33*LOG(B47/$O$31, EXP(1))))-273.15</f>
        <v>71.1740949524058</v>
      </c>
      <c r="F47" s="0" t="n">
        <f aca="false">100*(A47-E47)/C47</f>
        <v>-1.67472211809551</v>
      </c>
      <c r="G47" s="0" t="n">
        <f aca="false">$O$34*(B47/(B47+$O$29))</f>
        <v>0.257417677403294</v>
      </c>
      <c r="H47" s="3" t="b">
        <f aca="false">IF(G47-$O$40&gt;G48, TRUE(), FALSE())</f>
        <v>1</v>
      </c>
    </row>
    <row r="48" customFormat="false" ht="15" hidden="false" customHeight="false" outlineLevel="0" collapsed="false">
      <c r="A48" s="0" t="n">
        <v>71</v>
      </c>
      <c r="B48" s="0" t="n">
        <v>16324</v>
      </c>
      <c r="C48" s="0" t="n">
        <f aca="false">((1/($O$35 + $O$36 *LOG(B48,EXP(1)) + $O$37 *LOG(B48, EXP(1)) * LOG(B48, EXP(1)) * LOG(B48, EXP(1))))-273.15)</f>
        <v>71.1103372511578</v>
      </c>
      <c r="D48" s="0" t="n">
        <f aca="false">100*(A48-C48)/A48</f>
        <v>-0.155404579095455</v>
      </c>
      <c r="E48" s="0" t="n">
        <f aca="false">(1/(1/$P$32+1/$O$33*LOG(B48/$O$31, EXP(1))))-273.15</f>
        <v>72.2555895625096</v>
      </c>
      <c r="F48" s="0" t="n">
        <f aca="false">100*(A48-E48)/C48</f>
        <v>-1.76569203725597</v>
      </c>
      <c r="G48" s="0" t="n">
        <f aca="false">$O$34*(B48/(B48+$O$29))</f>
        <v>0.249020913074832</v>
      </c>
      <c r="H48" s="3" t="b">
        <f aca="false">IF(G48-$O$40&gt;G49, TRUE(), FALSE())</f>
        <v>1</v>
      </c>
    </row>
    <row r="49" customFormat="false" ht="15" hidden="false" customHeight="false" outlineLevel="0" collapsed="false">
      <c r="A49" s="0" t="n">
        <v>72</v>
      </c>
      <c r="B49" s="0" t="n">
        <v>15751</v>
      </c>
      <c r="C49" s="0" t="n">
        <f aca="false">((1/($O$35 + $O$36 *LOG(B49,EXP(1)) + $O$37 *LOG(B49, EXP(1)) * LOG(B49, EXP(1)) * LOG(B49, EXP(1))))-273.15)</f>
        <v>72.1126049601074</v>
      </c>
      <c r="D49" s="0" t="n">
        <f aca="false">100*(A49-C49)/A49</f>
        <v>-0.15639577792699</v>
      </c>
      <c r="E49" s="0" t="n">
        <f aca="false">(1/(1/$P$32+1/$O$33*LOG(B49/$O$31, EXP(1))))-273.15</f>
        <v>73.3382316667066</v>
      </c>
      <c r="F49" s="0" t="n">
        <f aca="false">100*(A49-E49)/C49</f>
        <v>-1.85575277366125</v>
      </c>
      <c r="G49" s="0" t="n">
        <f aca="false">$O$34*(B49/(B49+$O$29))</f>
        <v>0.240918002697554</v>
      </c>
      <c r="H49" s="3" t="b">
        <f aca="false">IF(G49-$O$40&gt;G50, TRUE(), FALSE())</f>
        <v>1</v>
      </c>
    </row>
    <row r="50" customFormat="false" ht="15" hidden="false" customHeight="false" outlineLevel="0" collapsed="false">
      <c r="A50" s="0" t="n">
        <v>73</v>
      </c>
      <c r="B50" s="0" t="n">
        <v>15200</v>
      </c>
      <c r="C50" s="0" t="n">
        <f aca="false">((1/($O$35 + $O$36 *LOG(B50,EXP(1)) + $O$37 *LOG(B50, EXP(1)) * LOG(B50, EXP(1)) * LOG(B50, EXP(1))))-273.15)</f>
        <v>73.115376989039</v>
      </c>
      <c r="D50" s="0" t="n">
        <f aca="false">100*(A50-C50)/A50</f>
        <v>-0.158050669916389</v>
      </c>
      <c r="E50" s="0" t="n">
        <f aca="false">(1/(1/$P$32+1/$O$33*LOG(B50/$O$31, EXP(1))))-273.15</f>
        <v>74.4238853909953</v>
      </c>
      <c r="F50" s="0" t="n">
        <f aca="false">100*(A50-E50)/C50</f>
        <v>-1.94744997513826</v>
      </c>
      <c r="G50" s="0" t="n">
        <f aca="false">$O$34*(B50/(B50+$O$29))</f>
        <v>0.233085501858736</v>
      </c>
      <c r="H50" s="3" t="b">
        <f aca="false">IF(G50-$O$40&gt;G51, TRUE(), FALSE())</f>
        <v>1</v>
      </c>
    </row>
    <row r="51" customFormat="false" ht="15" hidden="false" customHeight="false" outlineLevel="0" collapsed="false">
      <c r="A51" s="0" t="n">
        <v>74</v>
      </c>
      <c r="B51" s="0" t="n">
        <v>14671</v>
      </c>
      <c r="C51" s="0" t="n">
        <f aca="false">((1/($O$35 + $O$36 *LOG(B51,EXP(1)) + $O$37 *LOG(B51, EXP(1)) * LOG(B51, EXP(1)) * LOG(B51, EXP(1))))-273.15)</f>
        <v>74.1168914866204</v>
      </c>
      <c r="D51" s="0" t="n">
        <f aca="false">100*(A51-C51)/A51</f>
        <v>-0.157961468405912</v>
      </c>
      <c r="E51" s="0" t="n">
        <f aca="false">(1/(1/$P$32+1/$O$33*LOG(B51/$O$31, EXP(1))))-273.15</f>
        <v>75.5106470018535</v>
      </c>
      <c r="F51" s="0" t="n">
        <f aca="false">100*(A51-E51)/C51</f>
        <v>-2.0381953041382</v>
      </c>
      <c r="G51" s="0" t="n">
        <f aca="false">$O$34*(B51/(B51+$O$29))</f>
        <v>0.2255279008343</v>
      </c>
      <c r="H51" s="3" t="b">
        <f aca="false">IF(G51-$O$40&gt;G52, TRUE(), FALSE())</f>
        <v>1</v>
      </c>
    </row>
    <row r="52" customFormat="false" ht="15" hidden="false" customHeight="false" outlineLevel="0" collapsed="false">
      <c r="A52" s="0" t="n">
        <v>75</v>
      </c>
      <c r="B52" s="0" t="n">
        <v>14162</v>
      </c>
      <c r="C52" s="0" t="n">
        <f aca="false">((1/($O$35 + $O$36 *LOG(B52,EXP(1)) + $O$37 *LOG(B52, EXP(1)) * LOG(B52, EXP(1)) * LOG(B52, EXP(1))))-273.15)</f>
        <v>75.1192023679777</v>
      </c>
      <c r="D52" s="0" t="n">
        <f aca="false">100*(A52-C52)/A52</f>
        <v>-0.158936490636961</v>
      </c>
      <c r="E52" s="0" t="n">
        <f aca="false">(1/(1/$P$32+1/$O$33*LOG(B52/$O$31, EXP(1))))-273.15</f>
        <v>76.6007500588744</v>
      </c>
      <c r="F52" s="0" t="n">
        <f aca="false">100*(A52-E52)/C52</f>
        <v>-2.13094656015253</v>
      </c>
      <c r="G52" s="0" t="n">
        <f aca="false">$O$34*(B52/(B52+$O$29))</f>
        <v>0.218220786133861</v>
      </c>
      <c r="H52" s="3" t="b">
        <f aca="false">IF(G52-$O$40&gt;G53, TRUE(), FALSE())</f>
        <v>1</v>
      </c>
    </row>
    <row r="53" customFormat="false" ht="15" hidden="false" customHeight="false" outlineLevel="0" collapsed="false">
      <c r="A53" s="0" t="n">
        <v>76</v>
      </c>
      <c r="B53" s="0" t="n">
        <v>13673</v>
      </c>
      <c r="C53" s="0" t="n">
        <f aca="false">((1/($O$35 + $O$36 *LOG(B53,EXP(1)) + $O$37 *LOG(B53, EXP(1)) * LOG(B53, EXP(1)) * LOG(B53, EXP(1))))-273.15)</f>
        <v>76.1206135008905</v>
      </c>
      <c r="D53" s="0" t="n">
        <f aca="false">100*(A53-C53)/A53</f>
        <v>-0.15870197485592</v>
      </c>
      <c r="E53" s="0" t="n">
        <f aca="false">(1/(1/$P$32+1/$O$33*LOG(B53/$O$31, EXP(1))))-273.15</f>
        <v>77.6923560014459</v>
      </c>
      <c r="F53" s="0" t="n">
        <f aca="false">100*(A53-E53)/C53</f>
        <v>-2.22325586147055</v>
      </c>
      <c r="G53" s="0" t="n">
        <f aca="false">$O$34*(B53/(B53+$O$29))</f>
        <v>0.211167999700477</v>
      </c>
      <c r="H53" s="3" t="b">
        <f aca="false">IF(G53-$O$40&gt;G54, TRUE(), FALSE())</f>
        <v>1</v>
      </c>
    </row>
    <row r="54" customFormat="false" ht="15" hidden="false" customHeight="false" outlineLevel="0" collapsed="false">
      <c r="A54" s="0" t="n">
        <v>77</v>
      </c>
      <c r="B54" s="0" t="n">
        <v>13203</v>
      </c>
      <c r="C54" s="0" t="n">
        <f aca="false">((1/($O$35 + $O$36 *LOG(B54,EXP(1)) + $O$37 *LOG(B54, EXP(1)) * LOG(B54, EXP(1)) * LOG(B54, EXP(1))))-273.15)</f>
        <v>77.1214068257521</v>
      </c>
      <c r="D54" s="0" t="n">
        <f aca="false">100*(A54-C54)/A54</f>
        <v>-0.157671202275385</v>
      </c>
      <c r="E54" s="0" t="n">
        <f aca="false">(1/(1/$P$32+1/$O$33*LOG(B54/$O$31, EXP(1))))-273.15</f>
        <v>78.7857730365943</v>
      </c>
      <c r="F54" s="0" t="n">
        <f aca="false">100*(A54-E54)/C54</f>
        <v>-2.31553483020492</v>
      </c>
      <c r="G54" s="0" t="n">
        <f aca="false">$O$34*(B54/(B54+$O$29))</f>
        <v>0.204358756677908</v>
      </c>
      <c r="H54" s="3" t="b">
        <f aca="false">IF(G54-$O$40&gt;G55, TRUE(), FALSE())</f>
        <v>1</v>
      </c>
    </row>
    <row r="55" customFormat="false" ht="15" hidden="false" customHeight="false" outlineLevel="0" collapsed="false">
      <c r="A55" s="0" t="n">
        <v>78</v>
      </c>
      <c r="B55" s="0" t="n">
        <v>12751</v>
      </c>
      <c r="C55" s="0" t="n">
        <f aca="false">((1/($O$35 + $O$36 *LOG(B55,EXP(1)) + $O$37 *LOG(B55, EXP(1)) * LOG(B55, EXP(1)) * LOG(B55, EXP(1))))-273.15)</f>
        <v>78.122002087594</v>
      </c>
      <c r="D55" s="0" t="n">
        <f aca="false">100*(A55-C55)/A55</f>
        <v>-0.156412932812836</v>
      </c>
      <c r="E55" s="0" t="n">
        <f aca="false">(1/(1/$P$32+1/$O$33*LOG(B55/$O$31, EXP(1))))-273.15</f>
        <v>79.8814632268333</v>
      </c>
      <c r="F55" s="0" t="n">
        <f aca="false">100*(A55-E55)/C55</f>
        <v>-2.40836534722156</v>
      </c>
      <c r="G55" s="0" t="n">
        <f aca="false">$O$34*(B55/(B55+$O$29))</f>
        <v>0.197781914068559</v>
      </c>
      <c r="H55" s="3" t="b">
        <f aca="false">IF(G55-$O$40&gt;G56, TRUE(), FALSE())</f>
        <v>1</v>
      </c>
    </row>
    <row r="56" customFormat="false" ht="15" hidden="false" customHeight="false" outlineLevel="0" collapsed="false">
      <c r="A56" s="0" t="n">
        <v>79</v>
      </c>
      <c r="B56" s="0" t="n">
        <v>12316</v>
      </c>
      <c r="C56" s="0" t="n">
        <f aca="false">((1/($O$35 + $O$36 *LOG(B56,EXP(1)) + $O$37 *LOG(B56, EXP(1)) * LOG(B56, EXP(1)) * LOG(B56, EXP(1))))-273.15)</f>
        <v>79.1229741552629</v>
      </c>
      <c r="D56" s="0" t="n">
        <f aca="false">100*(A56-C56)/A56</f>
        <v>-0.155663487674569</v>
      </c>
      <c r="E56" s="0" t="n">
        <f aca="false">(1/(1/$P$32+1/$O$33*LOG(B56/$O$31, EXP(1))))-273.15</f>
        <v>80.980063256507</v>
      </c>
      <c r="F56" s="0" t="n">
        <f aca="false">100*(A56-E56)/C56</f>
        <v>-2.50251368536977</v>
      </c>
      <c r="G56" s="0" t="n">
        <f aca="false">$O$34*(B56/(B56+$O$29))</f>
        <v>0.191425987678743</v>
      </c>
      <c r="H56" s="3" t="b">
        <f aca="false">IF(G56-$O$40&gt;G57, TRUE(), FALSE())</f>
        <v>1</v>
      </c>
    </row>
    <row r="57" customFormat="false" ht="15" hidden="false" customHeight="false" outlineLevel="0" collapsed="false">
      <c r="A57" s="0" t="n">
        <v>80</v>
      </c>
      <c r="B57" s="0" t="n">
        <v>11898</v>
      </c>
      <c r="C57" s="0" t="n">
        <f aca="false">((1/($O$35 + $O$36 *LOG(B57,EXP(1)) + $O$37 *LOG(B57, EXP(1)) * LOG(B57, EXP(1)) * LOG(B57, EXP(1))))-273.15)</f>
        <v>80.1226335547718</v>
      </c>
      <c r="D57" s="0" t="n">
        <f aca="false">100*(A57-C57)/A57</f>
        <v>-0.153291943464779</v>
      </c>
      <c r="E57" s="0" t="n">
        <f aca="false">(1/(1/$P$32+1/$O$33*LOG(B57/$O$31, EXP(1))))-273.15</f>
        <v>82.0797218750678</v>
      </c>
      <c r="F57" s="0" t="n">
        <f aca="false">100*(A57-E57)/C57</f>
        <v>-2.59567338565585</v>
      </c>
      <c r="G57" s="0" t="n">
        <f aca="false">$O$34*(B57/(B57+$O$29))</f>
        <v>0.185293867804321</v>
      </c>
      <c r="H57" s="3" t="b">
        <f aca="false">IF(G57-$O$40&gt;G58, TRUE(), FALSE())</f>
        <v>1</v>
      </c>
    </row>
    <row r="58" customFormat="false" ht="15" hidden="false" customHeight="false" outlineLevel="0" collapsed="false">
      <c r="A58" s="0" t="n">
        <v>81</v>
      </c>
      <c r="B58" s="0" t="n">
        <v>11496</v>
      </c>
      <c r="C58" s="0" t="n">
        <f aca="false">((1/($O$35 + $O$36 *LOG(B58,EXP(1)) + $O$37 *LOG(B58, EXP(1)) * LOG(B58, EXP(1)) * LOG(B58, EXP(1))))-273.15)</f>
        <v>81.121636942111</v>
      </c>
      <c r="D58" s="0" t="n">
        <f aca="false">100*(A58-C58)/A58</f>
        <v>-0.150169064334528</v>
      </c>
      <c r="E58" s="0" t="n">
        <f aca="false">(1/(1/$P$32+1/$O$33*LOG(B58/$O$31, EXP(1))))-273.15</f>
        <v>83.1811605407446</v>
      </c>
      <c r="F58" s="0" t="n">
        <f aca="false">100*(A58-E58)/C58</f>
        <v>-2.68875311564668</v>
      </c>
      <c r="G58" s="0" t="n">
        <f aca="false">$O$34*(B58/(B58+$O$29))</f>
        <v>0.179373605174566</v>
      </c>
      <c r="H58" s="3" t="b">
        <f aca="false">IF(G58-$O$40&gt;G59, TRUE(), FALSE())</f>
        <v>1</v>
      </c>
    </row>
    <row r="59" customFormat="false" ht="15" hidden="false" customHeight="false" outlineLevel="0" collapsed="false">
      <c r="A59" s="0" t="n">
        <v>82</v>
      </c>
      <c r="B59" s="0" t="n">
        <v>11109</v>
      </c>
      <c r="C59" s="0" t="n">
        <f aca="false">((1/($O$35 + $O$36 *LOG(B59,EXP(1)) + $O$37 *LOG(B59, EXP(1)) * LOG(B59, EXP(1)) * LOG(B59, EXP(1))))-273.15)</f>
        <v>82.1208361627738</v>
      </c>
      <c r="D59" s="0" t="n">
        <f aca="false">100*(A59-C59)/A59</f>
        <v>-0.147361174114389</v>
      </c>
      <c r="E59" s="0" t="n">
        <f aca="false">(1/(1/$P$32+1/$O$33*LOG(B59/$O$31, EXP(1))))-273.15</f>
        <v>84.2853232119363</v>
      </c>
      <c r="F59" s="0" t="n">
        <f aca="false">100*(A59-E59)/C59</f>
        <v>-2.78287864410747</v>
      </c>
      <c r="G59" s="0" t="n">
        <f aca="false">$O$34*(B59/(B59+$O$29))</f>
        <v>0.173652947055786</v>
      </c>
      <c r="H59" s="3" t="b">
        <f aca="false">IF(G59-$O$40&gt;G60, TRUE(), FALSE())</f>
        <v>1</v>
      </c>
    </row>
    <row r="60" customFormat="false" ht="15" hidden="false" customHeight="false" outlineLevel="0" collapsed="false">
      <c r="A60" s="0" t="n">
        <v>83</v>
      </c>
      <c r="B60" s="0" t="n">
        <v>10737</v>
      </c>
      <c r="C60" s="0" t="n">
        <f aca="false">((1/($O$35 + $O$36 *LOG(B60,EXP(1)) + $O$37 *LOG(B60, EXP(1)) * LOG(B60, EXP(1)) * LOG(B60, EXP(1))))-273.15)</f>
        <v>83.1185664488144</v>
      </c>
      <c r="D60" s="0" t="n">
        <f aca="false">100*(A60-C60)/A60</f>
        <v>-0.142851143149903</v>
      </c>
      <c r="E60" s="0" t="n">
        <f aca="false">(1/(1/$P$32+1/$O$33*LOG(B60/$O$31, EXP(1))))-273.15</f>
        <v>85.3903719322088</v>
      </c>
      <c r="F60" s="0" t="n">
        <f aca="false">100*(A60-E60)/C60</f>
        <v>-2.87585798737374</v>
      </c>
      <c r="G60" s="0" t="n">
        <f aca="false">$O$34*(B60/(B60+$O$29))</f>
        <v>0.168134214684654</v>
      </c>
      <c r="H60" s="3" t="b">
        <f aca="false">IF(G60-$O$40&gt;G61, TRUE(), FALSE())</f>
        <v>1</v>
      </c>
    </row>
    <row r="61" customFormat="false" ht="15" hidden="false" customHeight="false" outlineLevel="0" collapsed="false">
      <c r="A61" s="0" t="n">
        <v>84</v>
      </c>
      <c r="B61" s="0" t="n">
        <v>10379</v>
      </c>
      <c r="C61" s="0" t="n">
        <f aca="false">((1/($O$35 + $O$36 *LOG(B61,EXP(1)) + $O$37 *LOG(B61, EXP(1)) * LOG(B61, EXP(1)) * LOG(B61, EXP(1))))-273.15)</f>
        <v>84.1158208838103</v>
      </c>
      <c r="D61" s="0" t="n">
        <f aca="false">100*(A61-C61)/A61</f>
        <v>-0.137882004536106</v>
      </c>
      <c r="E61" s="0" t="n">
        <f aca="false">(1/(1/$P$32+1/$O$33*LOG(B61/$O$31, EXP(1))))-273.15</f>
        <v>86.4974057447889</v>
      </c>
      <c r="F61" s="0" t="n">
        <f aca="false">100*(A61-E61)/C61</f>
        <v>-2.96900834890336</v>
      </c>
      <c r="G61" s="0" t="n">
        <f aca="false">$O$34*(B61/(B61+$O$29))</f>
        <v>0.162804747622149</v>
      </c>
      <c r="H61" s="3" t="b">
        <f aca="false">IF(G61-$O$40&gt;G62, TRUE(), FALSE())</f>
        <v>1</v>
      </c>
    </row>
    <row r="62" customFormat="false" ht="15" hidden="false" customHeight="false" outlineLevel="0" collapsed="false">
      <c r="A62" s="0" t="n">
        <v>85</v>
      </c>
      <c r="B62" s="0" t="n">
        <v>10035</v>
      </c>
      <c r="C62" s="0" t="n">
        <f aca="false">((1/($O$35 + $O$36 *LOG(B62,EXP(1)) + $O$37 *LOG(B62, EXP(1)) * LOG(B62, EXP(1)) * LOG(B62, EXP(1))))-273.15)</f>
        <v>85.1108883580761</v>
      </c>
      <c r="D62" s="0" t="n">
        <f aca="false">100*(A62-C62)/A62</f>
        <v>-0.130456891854264</v>
      </c>
      <c r="E62" s="0" t="n">
        <f aca="false">(1/(1/$P$32+1/$O$33*LOG(B62/$O$31, EXP(1))))-273.15</f>
        <v>87.6045215734825</v>
      </c>
      <c r="F62" s="0" t="n">
        <f aca="false">100*(A62-E62)/C62</f>
        <v>-3.06015084994157</v>
      </c>
      <c r="G62" s="0" t="n">
        <f aca="false">$O$34*(B62/(B62+$O$29))</f>
        <v>0.157666579379627</v>
      </c>
      <c r="H62" s="3" t="b">
        <f aca="false">IF(G62-$O$40&gt;G63, TRUE(), FALSE())</f>
        <v>1</v>
      </c>
    </row>
    <row r="63" customFormat="false" ht="13.8" hidden="false" customHeight="false" outlineLevel="0" collapsed="false">
      <c r="A63" s="0" t="n">
        <v>86</v>
      </c>
      <c r="B63" s="0" t="n">
        <v>9703</v>
      </c>
      <c r="C63" s="0" t="n">
        <f aca="false">((1/($O$35 + $O$36 *LOG(B63,EXP(1)) + $O$37 *LOG(B63, EXP(1)) * LOG(B63, EXP(1)) * LOG(B63, EXP(1))))-273.15)</f>
        <v>86.1079970662143</v>
      </c>
      <c r="D63" s="0" t="n">
        <f aca="false">100*(A63-C63)/A63</f>
        <v>-0.125577983970111</v>
      </c>
      <c r="E63" s="0" t="n">
        <f aca="false">(1/(1/$P$32+1/$O$33*LOG(B63/$O$31, EXP(1))))-273.15</f>
        <v>88.716429638046</v>
      </c>
      <c r="F63" s="0" t="n">
        <f aca="false">100*(A63-E63)/C63</f>
        <v>-3.15467753355952</v>
      </c>
      <c r="G63" s="0" t="n">
        <f aca="false">$O$34*(B63/(B63+$O$29))</f>
        <v>0.152691663924694</v>
      </c>
      <c r="H63" s="3" t="b">
        <f aca="false">IF(G63-$O$40&gt;G64, TRUE(), FALSE())</f>
        <v>1</v>
      </c>
    </row>
    <row r="64" customFormat="false" ht="15" hidden="false" customHeight="false" outlineLevel="0" collapsed="false">
      <c r="A64" s="0" t="n">
        <v>87</v>
      </c>
      <c r="B64" s="0" t="n">
        <v>9383</v>
      </c>
      <c r="C64" s="0" t="n">
        <f aca="false">((1/($O$35 + $O$36 *LOG(B64,EXP(1)) + $O$37 *LOG(B64, EXP(1)) * LOG(B64, EXP(1)) * LOG(B64, EXP(1))))-273.15)</f>
        <v>87.1057608349246</v>
      </c>
      <c r="D64" s="0" t="n">
        <f aca="false">100*(A64-C64)/A64</f>
        <v>-0.121564178074297</v>
      </c>
      <c r="E64" s="0" t="n">
        <f aca="false">(1/(1/$P$32+1/$O$33*LOG(B64/$O$31, EXP(1))))-273.15</f>
        <v>89.831600890163</v>
      </c>
      <c r="F64" s="0" t="n">
        <f aca="false">100*(A64-E64)/C64</f>
        <v>-3.25076190486319</v>
      </c>
      <c r="G64" s="0" t="n">
        <f aca="false">$O$34*(B64/(B64+$O$29))</f>
        <v>0.147881633179389</v>
      </c>
      <c r="H64" s="3" t="b">
        <f aca="false">IF(G64-$O$40&gt;G65, TRUE(), FALSE())</f>
        <v>1</v>
      </c>
    </row>
    <row r="65" customFormat="false" ht="15" hidden="false" customHeight="false" outlineLevel="0" collapsed="false">
      <c r="A65" s="0" t="n">
        <v>88</v>
      </c>
      <c r="B65" s="0" t="n">
        <v>9076</v>
      </c>
      <c r="C65" s="0" t="n">
        <f aca="false">((1/($O$35 + $O$36 *LOG(B65,EXP(1)) + $O$37 *LOG(B65, EXP(1)) * LOG(B65, EXP(1)) * LOG(B65, EXP(1))))-273.15)</f>
        <v>88.0993393434189</v>
      </c>
      <c r="D65" s="0" t="n">
        <f aca="false">100*(A65-C65)/A65</f>
        <v>-0.112885617521515</v>
      </c>
      <c r="E65" s="0" t="n">
        <f aca="false">(1/(1/$P$32+1/$O$33*LOG(B65/$O$31, EXP(1))))-273.15</f>
        <v>90.9446184721341</v>
      </c>
      <c r="F65" s="0" t="n">
        <f aca="false">100*(A65-E65)/C65</f>
        <v>-3.3423842835594</v>
      </c>
      <c r="G65" s="0" t="n">
        <f aca="false">$O$34*(B65/(B65+$O$29))</f>
        <v>0.143253171095678</v>
      </c>
      <c r="H65" s="3" t="b">
        <f aca="false">IF(G65-$O$40&gt;G66, TRUE(), FALSE())</f>
        <v>1</v>
      </c>
    </row>
    <row r="66" customFormat="false" ht="15" hidden="false" customHeight="false" outlineLevel="0" collapsed="false">
      <c r="A66" s="0" t="n">
        <v>89</v>
      </c>
      <c r="B66" s="0" t="n">
        <v>8780</v>
      </c>
      <c r="C66" s="0" t="n">
        <f aca="false">((1/($O$35 + $O$36 *LOG(B66,EXP(1)) + $O$37 *LOG(B66, EXP(1)) * LOG(B66, EXP(1)) * LOG(B66, EXP(1))))-273.15)</f>
        <v>89.0934935932739</v>
      </c>
      <c r="D66" s="0" t="n">
        <f aca="false">100*(A66-C66)/A66</f>
        <v>-0.105048981206603</v>
      </c>
      <c r="E66" s="0" t="n">
        <f aca="false">(1/(1/$P$32+1/$O$33*LOG(B66/$O$31, EXP(1))))-273.15</f>
        <v>92.060808406118</v>
      </c>
      <c r="F66" s="0" t="n">
        <f aca="false">100*(A66-E66)/C66</f>
        <v>-3.43550160923212</v>
      </c>
      <c r="G66" s="0" t="n">
        <f aca="false">$O$34*(B66/(B66+$O$29))</f>
        <v>0.138777660695469</v>
      </c>
      <c r="H66" s="3" t="b">
        <f aca="false">IF(G66-$O$40&gt;G67, TRUE(), FALSE())</f>
        <v>1</v>
      </c>
    </row>
    <row r="67" customFormat="false" ht="15" hidden="false" customHeight="false" outlineLevel="0" collapsed="false">
      <c r="A67" s="0" t="n">
        <v>90</v>
      </c>
      <c r="B67" s="0" t="n">
        <v>8495</v>
      </c>
      <c r="C67" s="0" t="n">
        <f aca="false">((1/($O$35 + $O$36 *LOG(B67,EXP(1)) + $O$37 *LOG(B67, EXP(1)) * LOG(B67, EXP(1)) * LOG(B67, EXP(1))))-273.15)</f>
        <v>90.0867114028204</v>
      </c>
      <c r="D67" s="0" t="n">
        <f aca="false">100*(A67-C67)/A67</f>
        <v>-0.096346003133792</v>
      </c>
      <c r="E67" s="0" t="n">
        <f aca="false">(1/(1/$P$32+1/$O$33*LOG(B67/$O$31, EXP(1))))-273.15</f>
        <v>93.1784779430342</v>
      </c>
      <c r="F67" s="0" t="n">
        <f aca="false">100*(A67-E67)/C67</f>
        <v>-3.52824283797163</v>
      </c>
      <c r="G67" s="0" t="n">
        <f aca="false">$O$34*(B67/(B67+$O$29))</f>
        <v>0.134456461785654</v>
      </c>
      <c r="H67" s="3" t="b">
        <f aca="false">IF(G67-$O$40&gt;G68, TRUE(), FALSE())</f>
        <v>1</v>
      </c>
    </row>
    <row r="68" customFormat="false" ht="15" hidden="false" customHeight="false" outlineLevel="0" collapsed="false">
      <c r="A68" s="0" t="n">
        <v>91</v>
      </c>
      <c r="B68" s="0" t="n">
        <v>8220</v>
      </c>
      <c r="C68" s="0" t="n">
        <f aca="false">((1/($O$35 + $O$36 *LOG(B68,EXP(1)) + $O$37 *LOG(B68, EXP(1)) * LOG(B68, EXP(1)) * LOG(B68, EXP(1))))-273.15)</f>
        <v>91.0810020874075</v>
      </c>
      <c r="D68" s="0" t="n">
        <f aca="false">100*(A68-C68)/A68</f>
        <v>-0.089013282865398</v>
      </c>
      <c r="E68" s="0" t="n">
        <f aca="false">(1/(1/$P$32+1/$O$33*LOG(B68/$O$31, EXP(1))))-273.15</f>
        <v>94.2998951392866</v>
      </c>
      <c r="F68" s="0" t="n">
        <f aca="false">100*(A68-E68)/C68</f>
        <v>-3.62303341383948</v>
      </c>
      <c r="G68" s="0" t="n">
        <f aca="false">$O$34*(B68/(B68+$O$29))</f>
        <v>0.130275669964461</v>
      </c>
      <c r="H68" s="3" t="b">
        <f aca="false">IF(G68-$O$40&gt;G69, TRUE(), FALSE())</f>
        <v>1</v>
      </c>
    </row>
    <row r="69" customFormat="false" ht="15" hidden="false" customHeight="false" outlineLevel="0" collapsed="false">
      <c r="A69" s="0" t="n">
        <v>92</v>
      </c>
      <c r="B69" s="0" t="n">
        <v>7956</v>
      </c>
      <c r="C69" s="0" t="n">
        <f aca="false">((1/($O$35 + $O$36 *LOG(B69,EXP(1)) + $O$37 *LOG(B69, EXP(1)) * LOG(B69, EXP(1)) * LOG(B69, EXP(1))))-273.15)</f>
        <v>92.0711130005549</v>
      </c>
      <c r="D69" s="0" t="n">
        <f aca="false">100*(A69-C69)/A69</f>
        <v>-0.0772967397336204</v>
      </c>
      <c r="E69" s="0" t="n">
        <f aca="false">(1/(1/$P$32+1/$O$33*LOG(B69/$O$31, EXP(1))))-273.15</f>
        <v>95.4191302817882</v>
      </c>
      <c r="F69" s="0" t="n">
        <f aca="false">100*(A69-E69)/C69</f>
        <v>-3.71357548568748</v>
      </c>
      <c r="G69" s="0" t="n">
        <f aca="false">$O$34*(B69/(B69+$O$29))</f>
        <v>0.126251707091885</v>
      </c>
      <c r="H69" s="3" t="b">
        <f aca="false">IF(G69-$O$40&gt;G70, TRUE(), FALSE())</f>
        <v>1</v>
      </c>
    </row>
    <row r="70" customFormat="false" ht="15" hidden="false" customHeight="false" outlineLevel="0" collapsed="false">
      <c r="A70" s="0" t="n">
        <v>93</v>
      </c>
      <c r="B70" s="0" t="n">
        <v>7701</v>
      </c>
      <c r="C70" s="0" t="n">
        <f aca="false">((1/($O$35 + $O$36 *LOG(B70,EXP(1)) + $O$37 *LOG(B70, EXP(1)) * LOG(B70, EXP(1)) * LOG(B70, EXP(1))))-273.15)</f>
        <v>93.0629556253976</v>
      </c>
      <c r="D70" s="0" t="n">
        <f aca="false">100*(A70-C70)/A70</f>
        <v>-0.0676942208576258</v>
      </c>
      <c r="E70" s="0" t="n">
        <f aca="false">(1/(1/$P$32+1/$O$33*LOG(B70/$O$31, EXP(1))))-273.15</f>
        <v>96.5428628219335</v>
      </c>
      <c r="F70" s="0" t="n">
        <f aca="false">100*(A70-E70)/C70</f>
        <v>-3.80695282900147</v>
      </c>
      <c r="G70" s="0" t="n">
        <f aca="false">$O$34*(B70/(B70+$O$29))</f>
        <v>0.122355212541105</v>
      </c>
      <c r="H70" s="3" t="b">
        <f aca="false">IF(G70-$O$40&gt;G71, TRUE(), FALSE())</f>
        <v>1</v>
      </c>
    </row>
    <row r="71" customFormat="false" ht="15" hidden="false" customHeight="false" outlineLevel="0" collapsed="false">
      <c r="A71" s="0" t="n">
        <v>94</v>
      </c>
      <c r="B71" s="0" t="n">
        <v>7455</v>
      </c>
      <c r="C71" s="0" t="n">
        <f aca="false">((1/($O$35 + $O$36 *LOG(B71,EXP(1)) + $O$37 *LOG(B71, EXP(1)) * LOG(B71, EXP(1)) * LOG(B71, EXP(1))))-273.15)</f>
        <v>94.0552056189715</v>
      </c>
      <c r="D71" s="0" t="n">
        <f aca="false">100*(A71-C71)/A71</f>
        <v>-0.0587293818845884</v>
      </c>
      <c r="E71" s="0" t="n">
        <f aca="false">(1/(1/$P$32+1/$O$33*LOG(B71/$O$31, EXP(1))))-273.15</f>
        <v>97.6696069643427</v>
      </c>
      <c r="F71" s="0" t="n">
        <f aca="false">100*(A71-E71)/C71</f>
        <v>-3.90154584235213</v>
      </c>
      <c r="G71" s="0" t="n">
        <f aca="false">$O$34*(B71/(B71+$O$29))</f>
        <v>0.118587163481237</v>
      </c>
      <c r="H71" s="3" t="b">
        <f aca="false">IF(G71-$O$40&gt;G72, TRUE(), FALSE())</f>
        <v>1</v>
      </c>
    </row>
    <row r="72" customFormat="false" ht="15" hidden="false" customHeight="false" outlineLevel="0" collapsed="false">
      <c r="A72" s="0" t="n">
        <v>95</v>
      </c>
      <c r="B72" s="0" t="n">
        <v>7219</v>
      </c>
      <c r="C72" s="0" t="n">
        <f aca="false">((1/($O$35 + $O$36 *LOG(B72,EXP(1)) + $O$37 *LOG(B72, EXP(1)) * LOG(B72, EXP(1)) * LOG(B72, EXP(1))))-273.15)</f>
        <v>95.0421364190593</v>
      </c>
      <c r="D72" s="0" t="n">
        <f aca="false">100*(A72-C72)/A72</f>
        <v>-0.044354125325598</v>
      </c>
      <c r="E72" s="0" t="n">
        <f aca="false">(1/(1/$P$32+1/$O$33*LOG(B72/$O$31, EXP(1))))-273.15</f>
        <v>98.7928474222911</v>
      </c>
      <c r="F72" s="0" t="n">
        <f aca="false">100*(A72-E72)/C72</f>
        <v>-3.99070093034074</v>
      </c>
      <c r="G72" s="0" t="n">
        <f aca="false">$O$34*(B72/(B72+$O$29))</f>
        <v>0.114963878794898</v>
      </c>
      <c r="H72" s="3" t="b">
        <f aca="false">IF(G72-$O$40&gt;G73, TRUE(), FALSE())</f>
        <v>1</v>
      </c>
    </row>
    <row r="73" customFormat="false" ht="15" hidden="false" customHeight="false" outlineLevel="0" collapsed="false">
      <c r="A73" s="0" t="n">
        <v>96</v>
      </c>
      <c r="B73" s="0" t="n">
        <v>6990</v>
      </c>
      <c r="C73" s="0" t="n">
        <f aca="false">((1/($O$35 + $O$36 *LOG(B73,EXP(1)) + $O$37 *LOG(B73, EXP(1)) * LOG(B73, EXP(1)) * LOG(B73, EXP(1))))-273.15)</f>
        <v>96.0349021882098</v>
      </c>
      <c r="D73" s="0" t="n">
        <f aca="false">100*(A73-C73)/A73</f>
        <v>-0.0363564460518736</v>
      </c>
      <c r="E73" s="0" t="n">
        <f aca="false">(1/(1/$P$32+1/$O$33*LOG(B73/$O$31, EXP(1))))-273.15</f>
        <v>99.9252873351061</v>
      </c>
      <c r="F73" s="0" t="n">
        <f aca="false">100*(A73-E73)/C73</f>
        <v>-4.08735495706897</v>
      </c>
      <c r="G73" s="0" t="n">
        <f aca="false">$O$34*(B73/(B73+$O$29))</f>
        <v>0.111440166191603</v>
      </c>
      <c r="H73" s="3" t="b">
        <f aca="false">IF(G73-$O$40&gt;G74, TRUE(), FALSE())</f>
        <v>1</v>
      </c>
    </row>
    <row r="74" customFormat="false" ht="15" hidden="false" customHeight="false" outlineLevel="0" collapsed="false">
      <c r="A74" s="0" t="n">
        <v>97</v>
      </c>
      <c r="B74" s="0" t="n">
        <v>6770</v>
      </c>
      <c r="C74" s="0" t="n">
        <f aca="false">((1/($O$35 + $O$36 *LOG(B74,EXP(1)) + $O$37 *LOG(B74, EXP(1)) * LOG(B74, EXP(1)) * LOG(B74, EXP(1))))-273.15)</f>
        <v>97.0235214655058</v>
      </c>
      <c r="D74" s="0" t="n">
        <f aca="false">100*(A74-C74)/A74</f>
        <v>-0.0242489335111137</v>
      </c>
      <c r="E74" s="0" t="n">
        <f aca="false">(1/(1/$P$32+1/$O$33*LOG(B74/$O$31, EXP(1))))-273.15</f>
        <v>101.055553867199</v>
      </c>
      <c r="F74" s="0" t="n">
        <f aca="false">100*(A74-E74)/C74</f>
        <v>-4.17996977015636</v>
      </c>
      <c r="G74" s="0" t="n">
        <f aca="false">$O$34*(B74/(B74+$O$29))</f>
        <v>0.108047589108671</v>
      </c>
      <c r="H74" s="3" t="b">
        <f aca="false">IF(G74-$O$40&gt;G75, TRUE(), FALSE())</f>
        <v>1</v>
      </c>
    </row>
    <row r="75" customFormat="false" ht="15" hidden="false" customHeight="false" outlineLevel="0" collapsed="false">
      <c r="A75" s="0" t="n">
        <v>98</v>
      </c>
      <c r="B75" s="0" t="n">
        <v>6558</v>
      </c>
      <c r="C75" s="0" t="n">
        <f aca="false">((1/($O$35 + $O$36 *LOG(B75,EXP(1)) + $O$37 *LOG(B75, EXP(1)) * LOG(B75, EXP(1)) * LOG(B75, EXP(1))))-273.15)</f>
        <v>98.0107986412244</v>
      </c>
      <c r="D75" s="0" t="n">
        <f aca="false">100*(A75-C75)/A75</f>
        <v>-0.0110190216575194</v>
      </c>
      <c r="E75" s="0" t="n">
        <f aca="false">(1/(1/$P$32+1/$O$33*LOG(B75/$O$31, EXP(1))))-273.15</f>
        <v>102.186838345617</v>
      </c>
      <c r="F75" s="0" t="n">
        <f aca="false">100*(A75-E75)/C75</f>
        <v>-4.27181331410519</v>
      </c>
      <c r="G75" s="0" t="n">
        <f aca="false">$O$34*(B75/(B75+$O$29))</f>
        <v>0.104771541165193</v>
      </c>
      <c r="H75" s="3" t="b">
        <f aca="false">IF(G75-$O$40&gt;G76, TRUE(), FALSE())</f>
        <v>1</v>
      </c>
    </row>
    <row r="76" customFormat="false" ht="15" hidden="false" customHeight="false" outlineLevel="0" collapsed="false">
      <c r="A76" s="0" t="n">
        <v>99</v>
      </c>
      <c r="B76" s="0" t="n">
        <v>6354</v>
      </c>
      <c r="C76" s="0" t="n">
        <f aca="false">((1/($O$35 + $O$36 *LOG(B76,EXP(1)) + $O$37 *LOG(B76, EXP(1)) * LOG(B76, EXP(1)) * LOG(B76, EXP(1))))-273.15)</f>
        <v>98.9951323456864</v>
      </c>
      <c r="D76" s="0" t="n">
        <f aca="false">100*(A76-C76)/A76</f>
        <v>0.00491682253894653</v>
      </c>
      <c r="E76" s="0" t="n">
        <f aca="false">(1/(1/$P$32+1/$O$33*LOG(B76/$O$31, EXP(1))))-273.15</f>
        <v>103.31729557427</v>
      </c>
      <c r="F76" s="0" t="n">
        <f aca="false">100*(A76-E76)/C76</f>
        <v>-4.36111904895929</v>
      </c>
      <c r="G76" s="0" t="n">
        <f aca="false">$O$34*(B76/(B76+$O$29))</f>
        <v>0.101612762534286</v>
      </c>
      <c r="H76" s="3" t="b">
        <f aca="false">IF(G76-$O$40&gt;G77, TRUE(), FALSE())</f>
        <v>1</v>
      </c>
    </row>
    <row r="77" customFormat="false" ht="15" hidden="false" customHeight="false" outlineLevel="0" collapsed="false">
      <c r="A77" s="0" t="n">
        <v>100</v>
      </c>
      <c r="B77" s="0" t="n">
        <v>6173</v>
      </c>
      <c r="C77" s="0" t="n">
        <f aca="false">((1/($O$35 + $O$36 *LOG(B77,EXP(1)) + $O$37 *LOG(B77, EXP(1)) * LOG(B77, EXP(1)) * LOG(B77, EXP(1))))-273.15)</f>
        <v>99.8985687564341</v>
      </c>
      <c r="D77" s="0" t="n">
        <f aca="false">100*(A77-C77)/A77</f>
        <v>0.101431243565912</v>
      </c>
      <c r="E77" s="0" t="n">
        <f aca="false">(1/(1/$P$32+1/$O$33*LOG(B77/$O$31, EXP(1))))-273.15</f>
        <v>104.357088809913</v>
      </c>
      <c r="F77" s="0" t="n">
        <f aca="false">100*(A77-E77)/C77</f>
        <v>-4.36151274653011</v>
      </c>
      <c r="G77" s="0" t="n">
        <f aca="false">$O$34*(B77/(B77+$O$29))</f>
        <v>0.0988048871578723</v>
      </c>
      <c r="H77" s="3" t="b">
        <f aca="false">IF(G77-$O$40&gt;G78, TRUE(), FALSE())</f>
        <v>1</v>
      </c>
    </row>
    <row r="78" customFormat="false" ht="15" hidden="false" customHeight="false" outlineLevel="0" collapsed="false">
      <c r="A78" s="0" t="n">
        <v>101</v>
      </c>
      <c r="B78" s="0" t="n">
        <v>5966</v>
      </c>
      <c r="C78" s="0" t="n">
        <f aca="false">((1/($O$35 + $O$36 *LOG(B78,EXP(1)) + $O$37 *LOG(B78, EXP(1)) * LOG(B78, EXP(1)) * LOG(B78, EXP(1))))-273.15)</f>
        <v>100.968856828269</v>
      </c>
      <c r="D78" s="0" t="n">
        <f aca="false">100*(A78-C78)/A78</f>
        <v>0.0308348234958736</v>
      </c>
      <c r="E78" s="0" t="n">
        <f aca="false">(1/(1/$P$32+1/$O$33*LOG(B78/$O$31, EXP(1))))-273.15</f>
        <v>105.591701316387</v>
      </c>
      <c r="F78" s="0" t="n">
        <f aca="false">100*(A78-E78)/C78</f>
        <v>-4.54764118424801</v>
      </c>
      <c r="G78" s="0" t="n">
        <f aca="false">$O$34*(B78/(B78+$O$29))</f>
        <v>0.0955876212578775</v>
      </c>
      <c r="H78" s="3" t="b">
        <f aca="false">IF(G78-$O$40&gt;G79, TRUE(), FALSE())</f>
        <v>1</v>
      </c>
    </row>
    <row r="79" customFormat="false" ht="15" hidden="false" customHeight="false" outlineLevel="0" collapsed="false">
      <c r="A79" s="0" t="n">
        <v>102</v>
      </c>
      <c r="B79" s="0" t="n">
        <v>5783</v>
      </c>
      <c r="C79" s="0" t="n">
        <f aca="false">((1/($O$35 + $O$36 *LOG(B79,EXP(1)) + $O$37 *LOG(B79, EXP(1)) * LOG(B79, EXP(1)) * LOG(B79, EXP(1))))-273.15)</f>
        <v>101.950275265712</v>
      </c>
      <c r="D79" s="0" t="n">
        <f aca="false">100*(A79-C79)/A79</f>
        <v>0.0487497394978917</v>
      </c>
      <c r="E79" s="0" t="n">
        <f aca="false">(1/(1/$P$32+1/$O$33*LOG(B79/$O$31, EXP(1))))-273.15</f>
        <v>106.726460533326</v>
      </c>
      <c r="F79" s="0" t="n">
        <f aca="false">100*(A79-E79)/C79</f>
        <v>-4.63604489640425</v>
      </c>
      <c r="G79" s="0" t="n">
        <f aca="false">$O$34*(B79/(B79+$O$29))</f>
        <v>0.0927379812715336</v>
      </c>
      <c r="H79" s="3" t="b">
        <f aca="false">IF(G79-$O$40&gt;G80, TRUE(), FALSE())</f>
        <v>1</v>
      </c>
    </row>
    <row r="80" customFormat="false" ht="15" hidden="false" customHeight="false" outlineLevel="0" collapsed="false">
      <c r="A80" s="0" t="n">
        <v>103</v>
      </c>
      <c r="B80" s="0" t="n">
        <v>5606</v>
      </c>
      <c r="C80" s="0" t="n">
        <f aca="false">((1/($O$35 + $O$36 *LOG(B80,EXP(1)) + $O$37 *LOG(B80, EXP(1)) * LOG(B80, EXP(1)) * LOG(B80, EXP(1))))-273.15)</f>
        <v>102.933187450347</v>
      </c>
      <c r="D80" s="0" t="n">
        <f aca="false">100*(A80-C80)/A80</f>
        <v>0.0648665530610901</v>
      </c>
      <c r="E80" s="0" t="n">
        <f aca="false">(1/(1/$P$32+1/$O$33*LOG(B80/$O$31, EXP(1))))-273.15</f>
        <v>107.865504726061</v>
      </c>
      <c r="F80" s="0" t="n">
        <f aca="false">100*(A80-E80)/C80</f>
        <v>-4.72685714547371</v>
      </c>
      <c r="G80" s="0" t="n">
        <f aca="false">$O$34*(B80/(B80+$O$29))</f>
        <v>0.0899769461980682</v>
      </c>
      <c r="H80" s="3" t="b">
        <f aca="false">IF(G80-$O$40&gt;G81, TRUE(), FALSE())</f>
        <v>1</v>
      </c>
    </row>
    <row r="81" customFormat="false" ht="15" hidden="false" customHeight="false" outlineLevel="0" collapsed="false">
      <c r="A81" s="0" t="n">
        <v>104</v>
      </c>
      <c r="B81" s="0" t="n">
        <v>5435</v>
      </c>
      <c r="C81" s="0" t="n">
        <f aca="false">((1/($O$35 + $O$36 *LOG(B81,EXP(1)) + $O$37 *LOG(B81, EXP(1)) * LOG(B81, EXP(1)) * LOG(B81, EXP(1))))-273.15)</f>
        <v>103.916376396528</v>
      </c>
      <c r="D81" s="0" t="n">
        <f aca="false">100*(A81-C81)/A81</f>
        <v>0.0804073110312122</v>
      </c>
      <c r="E81" s="0" t="n">
        <f aca="false">(1/(1/$P$32+1/$O$33*LOG(B81/$O$31, EXP(1))))-273.15</f>
        <v>109.007436857377</v>
      </c>
      <c r="F81" s="0" t="n">
        <f aca="false">100*(A81-E81)/C81</f>
        <v>-4.81871773344903</v>
      </c>
      <c r="G81" s="0" t="n">
        <f aca="false">$O$34*(B81/(B81+$O$29))</f>
        <v>0.0873049869788498</v>
      </c>
      <c r="H81" s="3" t="b">
        <f aca="false">IF(G81-$O$40&gt;G82, TRUE(), FALSE())</f>
        <v>1</v>
      </c>
    </row>
    <row r="82" customFormat="false" ht="15" hidden="false" customHeight="false" outlineLevel="0" collapsed="false">
      <c r="A82" s="0" t="n">
        <v>105</v>
      </c>
      <c r="B82" s="0" t="n">
        <v>5270</v>
      </c>
      <c r="C82" s="0" t="n">
        <f aca="false">((1/($O$35 + $O$36 *LOG(B82,EXP(1)) + $O$37 *LOG(B82, EXP(1)) * LOG(B82, EXP(1)) * LOG(B82, EXP(1))))-273.15)</f>
        <v>104.898499468855</v>
      </c>
      <c r="D82" s="0" t="n">
        <f aca="false">100*(A82-C82)/A82</f>
        <v>0.0966671725192165</v>
      </c>
      <c r="E82" s="0" t="n">
        <f aca="false">(1/(1/$P$32+1/$O$33*LOG(B82/$O$31, EXP(1))))-273.15</f>
        <v>110.150700774701</v>
      </c>
      <c r="F82" s="0" t="n">
        <f aca="false">100*(A82-E82)/C82</f>
        <v>-4.91017583738647</v>
      </c>
      <c r="G82" s="0" t="n">
        <f aca="false">$O$34*(B82/(B82+$O$29))</f>
        <v>0.0847225605300336</v>
      </c>
      <c r="H82" s="3" t="b">
        <f aca="false">IF(G82-$O$40&gt;G83, TRUE(), FALSE())</f>
        <v>1</v>
      </c>
    </row>
    <row r="83" customFormat="false" ht="15" hidden="false" customHeight="false" outlineLevel="0" collapsed="false">
      <c r="A83" s="0" t="n">
        <v>106</v>
      </c>
      <c r="B83" s="0" t="n">
        <v>5111</v>
      </c>
      <c r="C83" s="0" t="n">
        <f aca="false">((1/($O$35 + $O$36 *LOG(B83,EXP(1)) + $O$37 *LOG(B83, EXP(1)) * LOG(B83, EXP(1)) * LOG(B83, EXP(1))))-273.15)</f>
        <v>105.878081322271</v>
      </c>
      <c r="D83" s="0" t="n">
        <f aca="false">100*(A83-C83)/A83</f>
        <v>0.115017620499284</v>
      </c>
      <c r="E83" s="0" t="n">
        <f aca="false">(1/(1/$P$32+1/$O$33*LOG(B83/$O$31, EXP(1))))-273.15</f>
        <v>111.293571251218</v>
      </c>
      <c r="F83" s="0" t="n">
        <f aca="false">100*(A83-E83)/C83</f>
        <v>-4.99968566213936</v>
      </c>
      <c r="G83" s="0" t="n">
        <f aca="false">$O$34*(B83/(B83+$O$29))</f>
        <v>0.0822301095504385</v>
      </c>
      <c r="H83" s="3" t="b">
        <f aca="false">IF(G83-$O$40&gt;G84, TRUE(), FALSE())</f>
        <v>1</v>
      </c>
    </row>
    <row r="84" customFormat="false" ht="15" hidden="false" customHeight="false" outlineLevel="0" collapsed="false">
      <c r="A84" s="0" t="n">
        <v>107</v>
      </c>
      <c r="B84" s="0" t="n">
        <v>4957</v>
      </c>
      <c r="C84" s="0" t="n">
        <f aca="false">((1/($O$35 + $O$36 *LOG(B84,EXP(1)) + $O$37 *LOG(B84, EXP(1)) * LOG(B84, EXP(1)) * LOG(B84, EXP(1))))-273.15)</f>
        <v>106.859993209679</v>
      </c>
      <c r="D84" s="0" t="n">
        <f aca="false">100*(A84-C84)/A84</f>
        <v>0.130847467589477</v>
      </c>
      <c r="E84" s="0" t="n">
        <f aca="false">(1/(1/$P$32+1/$O$33*LOG(B84/$O$31, EXP(1))))-273.15</f>
        <v>112.44173705853</v>
      </c>
      <c r="F84" s="0" t="n">
        <f aca="false">100*(A84-E84)/C84</f>
        <v>-5.0923988436461</v>
      </c>
      <c r="G84" s="0" t="n">
        <f aca="false">$O$34*(B84/(B84+$O$29))</f>
        <v>0.079812350883356</v>
      </c>
      <c r="H84" s="3" t="b">
        <f aca="false">IF(G84-$O$40&gt;G85, TRUE(), FALSE())</f>
        <v>1</v>
      </c>
    </row>
    <row r="85" customFormat="false" ht="15" hidden="false" customHeight="false" outlineLevel="0" collapsed="false">
      <c r="A85" s="0" t="n">
        <v>108</v>
      </c>
      <c r="B85" s="0" t="n">
        <v>4809</v>
      </c>
      <c r="C85" s="0" t="n">
        <f aca="false">((1/($O$35 + $O$36 *LOG(B85,EXP(1)) + $O$37 *LOG(B85, EXP(1)) * LOG(B85, EXP(1)) * LOG(B85, EXP(1))))-273.15)</f>
        <v>107.836436440875</v>
      </c>
      <c r="D85" s="0" t="n">
        <f aca="false">100*(A85-C85)/A85</f>
        <v>0.151447739930985</v>
      </c>
      <c r="E85" s="0" t="n">
        <f aca="false">(1/(1/$P$32+1/$O$33*LOG(B85/$O$31, EXP(1))))-273.15</f>
        <v>113.586073023844</v>
      </c>
      <c r="F85" s="0" t="n">
        <f aca="false">100*(A85-E85)/C85</f>
        <v>-5.18013503432761</v>
      </c>
      <c r="G85" s="0" t="n">
        <f aca="false">$O$34*(B85/(B85+$O$29))</f>
        <v>0.0774853644126967</v>
      </c>
      <c r="H85" s="3" t="b">
        <f aca="false">IF(G85-$O$40&gt;G86, TRUE(), FALSE())</f>
        <v>1</v>
      </c>
    </row>
    <row r="86" customFormat="false" ht="15" hidden="false" customHeight="false" outlineLevel="0" collapsed="false">
      <c r="A86" s="0" t="n">
        <v>109</v>
      </c>
      <c r="B86" s="0" t="n">
        <v>4666</v>
      </c>
      <c r="C86" s="0" t="n">
        <f aca="false">((1/($O$35 + $O$36 *LOG(B86,EXP(1)) + $O$37 *LOG(B86, EXP(1)) * LOG(B86, EXP(1)) * LOG(B86, EXP(1))))-273.15)</f>
        <v>108.812457653389</v>
      </c>
      <c r="D86" s="0" t="n">
        <f aca="false">100*(A86-C86)/A86</f>
        <v>0.172057198725998</v>
      </c>
      <c r="E86" s="0" t="n">
        <f aca="false">(1/(1/$P$32+1/$O$33*LOG(B86/$O$31, EXP(1))))-273.15</f>
        <v>114.732476619209</v>
      </c>
      <c r="F86" s="0" t="n">
        <f aca="false">100*(A86-E86)/C86</f>
        <v>-5.26821720861138</v>
      </c>
      <c r="G86" s="0" t="n">
        <f aca="false">$O$34*(B86/(B86+$O$29))</f>
        <v>0.0752337955498226</v>
      </c>
      <c r="H86" s="3" t="b">
        <f aca="false">IF(G86-$O$40&gt;G87, TRUE(), FALSE())</f>
        <v>1</v>
      </c>
    </row>
    <row r="87" customFormat="false" ht="15" hidden="false" customHeight="false" outlineLevel="0" collapsed="false">
      <c r="A87" s="0" t="n">
        <v>110</v>
      </c>
      <c r="B87" s="0" t="n">
        <v>4527</v>
      </c>
      <c r="C87" s="0" t="n">
        <f aca="false">((1/($O$35 + $O$36 *LOG(B87,EXP(1)) + $O$37 *LOG(B87, EXP(1)) * LOG(B87, EXP(1)) * LOG(B87, EXP(1))))-273.15)</f>
        <v>109.793895553919</v>
      </c>
      <c r="D87" s="0" t="n">
        <f aca="false">100*(A87-C87)/A87</f>
        <v>0.187367678255596</v>
      </c>
      <c r="E87" s="0" t="n">
        <f aca="false">(1/(1/$P$32+1/$O$33*LOG(B87/$O$31, EXP(1))))-273.15</f>
        <v>115.887831852224</v>
      </c>
      <c r="F87" s="0" t="n">
        <f aca="false">100*(A87-E87)/C87</f>
        <v>-5.36262223188186</v>
      </c>
      <c r="G87" s="0" t="n">
        <f aca="false">$O$34*(B87/(B87+$O$29))</f>
        <v>0.0730421900287004</v>
      </c>
      <c r="H87" s="3" t="b">
        <f aca="false">IF(G87-$O$40&gt;G88, TRUE(), FALSE())</f>
        <v>1</v>
      </c>
    </row>
    <row r="88" customFormat="false" ht="15" hidden="false" customHeight="false" outlineLevel="0" collapsed="false">
      <c r="A88" s="0" t="n">
        <v>111</v>
      </c>
      <c r="B88" s="0" t="n">
        <v>4394</v>
      </c>
      <c r="C88" s="0" t="n">
        <f aca="false">((1/($O$35 + $O$36 *LOG(B88,EXP(1)) + $O$37 *LOG(B88, EXP(1)) * LOG(B88, EXP(1)) * LOG(B88, EXP(1))))-273.15)</f>
        <v>110.765163942723</v>
      </c>
      <c r="D88" s="0" t="n">
        <f aca="false">100*(A88-C88)/A88</f>
        <v>0.211564015565013</v>
      </c>
      <c r="E88" s="0" t="n">
        <f aca="false">(1/(1/$P$32+1/$O$33*LOG(B88/$O$31, EXP(1))))-273.15</f>
        <v>117.033778047558</v>
      </c>
      <c r="F88" s="0" t="n">
        <f aca="false">100*(A88-E88)/C88</f>
        <v>-5.44736073399195</v>
      </c>
      <c r="G88" s="0" t="n">
        <f aca="false">$O$34*(B88/(B88+$O$29))</f>
        <v>0.0709423955693416</v>
      </c>
      <c r="H88" s="3" t="b">
        <f aca="false">IF(G88-$O$40&gt;G89, TRUE(), FALSE())</f>
        <v>1</v>
      </c>
    </row>
    <row r="89" customFormat="false" ht="15" hidden="false" customHeight="false" outlineLevel="0" collapsed="false">
      <c r="A89" s="0" t="n">
        <v>112</v>
      </c>
      <c r="B89" s="0" t="n">
        <v>4264</v>
      </c>
      <c r="C89" s="0" t="n">
        <f aca="false">((1/($O$35 + $O$36 *LOG(B89,EXP(1)) + $O$37 *LOG(B89, EXP(1)) * LOG(B89, EXP(1)) * LOG(B89, EXP(1))))-273.15)</f>
        <v>111.746962540204</v>
      </c>
      <c r="D89" s="0" t="n">
        <f aca="false">100*(A89-C89)/A89</f>
        <v>0.2259263033891</v>
      </c>
      <c r="E89" s="0" t="n">
        <f aca="false">(1/(1/$P$32+1/$O$33*LOG(B89/$O$31, EXP(1))))-273.15</f>
        <v>118.194745455625</v>
      </c>
      <c r="F89" s="0" t="n">
        <f aca="false">100*(A89-E89)/C89</f>
        <v>-5.54354705918413</v>
      </c>
      <c r="G89" s="0" t="n">
        <f aca="false">$O$34*(B89/(B89+$O$29))</f>
        <v>0.0688873222888027</v>
      </c>
      <c r="H89" s="3" t="b">
        <f aca="false">IF(G89-$O$40&gt;G90, TRUE(), FALSE())</f>
        <v>1</v>
      </c>
    </row>
    <row r="90" customFormat="false" ht="15" hidden="false" customHeight="false" outlineLevel="0" collapsed="false">
      <c r="A90" s="0" t="n">
        <v>113</v>
      </c>
      <c r="B90" s="0" t="n">
        <v>4140</v>
      </c>
      <c r="C90" s="0" t="n">
        <f aca="false">((1/($O$35 + $O$36 *LOG(B90,EXP(1)) + $O$37 *LOG(B90, EXP(1)) * LOG(B90, EXP(1)) * LOG(B90, EXP(1))))-273.15)</f>
        <v>112.715288916411</v>
      </c>
      <c r="D90" s="0" t="n">
        <f aca="false">100*(A90-C90)/A90</f>
        <v>0.25195671114071</v>
      </c>
      <c r="E90" s="0" t="n">
        <f aca="false">(1/(1/$P$32+1/$O$33*LOG(B90/$O$31, EXP(1))))-273.15</f>
        <v>119.342346037204</v>
      </c>
      <c r="F90" s="0" t="n">
        <f aca="false">100*(A90-E90)/C90</f>
        <v>-5.62687289202423</v>
      </c>
      <c r="G90" s="0" t="n">
        <f aca="false">$O$34*(B90/(B90+$O$29))</f>
        <v>0.0669246595473695</v>
      </c>
      <c r="H90" s="3" t="b">
        <f aca="false">IF(G90-$O$40&gt;G91, TRUE(), FALSE())</f>
        <v>1</v>
      </c>
    </row>
    <row r="91" customFormat="false" ht="15" hidden="false" customHeight="false" outlineLevel="0" collapsed="false">
      <c r="A91" s="0" t="n">
        <v>114</v>
      </c>
      <c r="B91" s="0" t="n">
        <v>4019</v>
      </c>
      <c r="C91" s="0" t="n">
        <f aca="false">((1/($O$35 + $O$36 *LOG(B91,EXP(1)) + $O$37 *LOG(B91, EXP(1)) * LOG(B91, EXP(1)) * LOG(B91, EXP(1))))-273.15)</f>
        <v>113.692119855091</v>
      </c>
      <c r="D91" s="0" t="n">
        <f aca="false">100*(A91-C91)/A91</f>
        <v>0.270070302551461</v>
      </c>
      <c r="E91" s="0" t="n">
        <f aca="false">(1/(1/$P$32+1/$O$33*LOG(B91/$O$31, EXP(1))))-273.15</f>
        <v>120.502611883908</v>
      </c>
      <c r="F91" s="0" t="n">
        <f aca="false">100*(A91-E91)/C91</f>
        <v>-5.71949216198609</v>
      </c>
      <c r="G91" s="0" t="n">
        <f aca="false">$O$34*(B91/(B91+$O$29))</f>
        <v>0.065007180703758</v>
      </c>
      <c r="H91" s="3" t="b">
        <f aca="false">IF(G91-$O$40&gt;G92, TRUE(), FALSE())</f>
        <v>1</v>
      </c>
    </row>
    <row r="92" customFormat="false" ht="15" hidden="false" customHeight="false" outlineLevel="0" collapsed="false">
      <c r="A92" s="0" t="n">
        <v>115</v>
      </c>
      <c r="B92" s="0" t="n">
        <v>3903</v>
      </c>
      <c r="C92" s="0" t="n">
        <f aca="false">((1/($O$35 + $O$36 *LOG(B92,EXP(1)) + $O$37 *LOG(B92, EXP(1)) * LOG(B92, EXP(1)) * LOG(B92, EXP(1))))-273.15)</f>
        <v>114.660120378501</v>
      </c>
      <c r="D92" s="0" t="n">
        <f aca="false">100*(A92-C92)/A92</f>
        <v>0.295547496955301</v>
      </c>
      <c r="E92" s="0" t="n">
        <f aca="false">(1/(1/$P$32+1/$O$33*LOG(B92/$O$31, EXP(1))))-273.15</f>
        <v>121.654957696833</v>
      </c>
      <c r="F92" s="0" t="n">
        <f aca="false">100*(A92-E92)/C92</f>
        <v>-5.8040735304172</v>
      </c>
      <c r="G92" s="0" t="n">
        <f aca="false">$O$34*(B92/(B92+$O$29))</f>
        <v>0.0631667998999524</v>
      </c>
      <c r="H92" s="3" t="b">
        <f aca="false">IF(G92-$O$40&gt;G93, TRUE(), FALSE())</f>
        <v>1</v>
      </c>
    </row>
    <row r="93" customFormat="false" ht="15" hidden="false" customHeight="false" outlineLevel="0" collapsed="false">
      <c r="A93" s="0" t="n">
        <v>116</v>
      </c>
      <c r="B93" s="0" t="n">
        <v>3790</v>
      </c>
      <c r="C93" s="0" t="n">
        <f aca="false">((1/($O$35 + $O$36 *LOG(B93,EXP(1)) + $O$37 *LOG(B93, EXP(1)) * LOG(B93, EXP(1)) * LOG(B93, EXP(1))))-273.15)</f>
        <v>115.634692049736</v>
      </c>
      <c r="D93" s="0" t="n">
        <f aca="false">100*(A93-C93)/A93</f>
        <v>0.314920646779087</v>
      </c>
      <c r="E93" s="0" t="n">
        <f aca="false">(1/(1/$P$32+1/$O$33*LOG(B93/$O$31, EXP(1))))-273.15</f>
        <v>122.817715395112</v>
      </c>
      <c r="F93" s="0" t="n">
        <f aca="false">100*(A93-E93)/C93</f>
        <v>-5.89590829037631</v>
      </c>
      <c r="G93" s="0" t="n">
        <f aca="false">$O$34*(B93/(B93+$O$29))</f>
        <v>0.0613720005888414</v>
      </c>
      <c r="H93" s="3" t="b">
        <f aca="false">IF(G93-$O$40&gt;G94, TRUE(), FALSE())</f>
        <v>1</v>
      </c>
    </row>
    <row r="94" customFormat="false" ht="15" hidden="false" customHeight="false" outlineLevel="0" collapsed="false">
      <c r="A94" s="0" t="n">
        <v>117</v>
      </c>
      <c r="B94" s="0" t="n">
        <v>3681</v>
      </c>
      <c r="C94" s="0" t="n">
        <f aca="false">((1/($O$35 + $O$36 *LOG(B94,EXP(1)) + $O$37 *LOG(B94, EXP(1)) * LOG(B94, EXP(1)) * LOG(B94, EXP(1))))-273.15)</f>
        <v>116.606225470417</v>
      </c>
      <c r="D94" s="0" t="n">
        <f aca="false">100*(A94-C94)/A94</f>
        <v>0.336559426994332</v>
      </c>
      <c r="E94" s="0" t="n">
        <f aca="false">(1/(1/$P$32+1/$O$33*LOG(B94/$O$31, EXP(1))))-273.15</f>
        <v>123.979440409765</v>
      </c>
      <c r="F94" s="0" t="n">
        <f aca="false">100*(A94-E94)/C94</f>
        <v>-5.98547837528255</v>
      </c>
      <c r="G94" s="0" t="n">
        <f aca="false">$O$34*(B94/(B94+$O$29))</f>
        <v>0.0596388470205861</v>
      </c>
      <c r="H94" s="3" t="b">
        <f aca="false">IF(G94-$O$40&gt;G95, TRUE(), FALSE())</f>
        <v>1</v>
      </c>
    </row>
    <row r="95" customFormat="false" ht="15" hidden="false" customHeight="false" outlineLevel="0" collapsed="false">
      <c r="A95" s="0" t="n">
        <v>118</v>
      </c>
      <c r="B95" s="0" t="n">
        <v>3576</v>
      </c>
      <c r="C95" s="0" t="n">
        <f aca="false">((1/($O$35 + $O$36 *LOG(B95,EXP(1)) + $O$37 *LOG(B95, EXP(1)) * LOG(B95, EXP(1)) * LOG(B95, EXP(1))))-273.15)</f>
        <v>117.57319513286</v>
      </c>
      <c r="D95" s="0" t="n">
        <f aca="false">100*(A95-C95)/A95</f>
        <v>0.361699039949194</v>
      </c>
      <c r="E95" s="0" t="n">
        <f aca="false">(1/(1/$P$32+1/$O$33*LOG(B95/$O$31, EXP(1))))-273.15</f>
        <v>125.138284473695</v>
      </c>
      <c r="F95" s="0" t="n">
        <f aca="false">100*(A95-E95)/C95</f>
        <v>-6.07135364963777</v>
      </c>
      <c r="G95" s="0" t="n">
        <f aca="false">$O$34*(B95/(B95+$O$29))</f>
        <v>0.0579675403780406</v>
      </c>
      <c r="H95" s="3" t="b">
        <f aca="false">IF(G95-$O$40&gt;G96, TRUE(), FALSE())</f>
        <v>1</v>
      </c>
    </row>
    <row r="96" customFormat="false" ht="15" hidden="false" customHeight="false" outlineLevel="0" collapsed="false">
      <c r="A96" s="0" t="n">
        <v>119</v>
      </c>
      <c r="B96" s="0" t="n">
        <v>3474</v>
      </c>
      <c r="C96" s="0" t="n">
        <f aca="false">((1/($O$35 + $O$36 *LOG(B96,EXP(1)) + $O$37 *LOG(B96, EXP(1)) * LOG(B96, EXP(1)) * LOG(B96, EXP(1))))-273.15)</f>
        <v>118.543615864955</v>
      </c>
      <c r="D96" s="0" t="n">
        <f aca="false">100*(A96-C96)/A96</f>
        <v>0.383516079869723</v>
      </c>
      <c r="E96" s="0" t="n">
        <f aca="false">(1/(1/$P$32+1/$O$33*LOG(B96/$O$31, EXP(1))))-273.15</f>
        <v>126.303854602457</v>
      </c>
      <c r="F96" s="0" t="n">
        <f aca="false">100*(A96-E96)/C96</f>
        <v>-6.16132260616812</v>
      </c>
      <c r="G96" s="0" t="n">
        <f aca="false">$O$34*(B96/(B96+$O$29))</f>
        <v>0.0563423336642519</v>
      </c>
      <c r="H96" s="3" t="b">
        <f aca="false">IF(G96-$O$40&gt;G97, TRUE(), FALSE())</f>
        <v>1</v>
      </c>
    </row>
    <row r="97" customFormat="false" ht="15" hidden="false" customHeight="false" outlineLevel="0" collapsed="false">
      <c r="A97" s="0" t="n">
        <v>120</v>
      </c>
      <c r="B97" s="0" t="n">
        <v>3376</v>
      </c>
      <c r="C97" s="0" t="n">
        <f aca="false">((1/($O$35 + $O$36 *LOG(B97,EXP(1)) + $O$37 *LOG(B97, EXP(1)) * LOG(B97, EXP(1)) * LOG(B97, EXP(1))))-273.15)</f>
        <v>119.506661973244</v>
      </c>
      <c r="D97" s="0" t="n">
        <f aca="false">100*(A97-C97)/A97</f>
        <v>0.411115022296258</v>
      </c>
      <c r="E97" s="0" t="n">
        <f aca="false">(1/(1/$P$32+1/$O$33*LOG(B97/$O$31, EXP(1))))-273.15</f>
        <v>127.463138601991</v>
      </c>
      <c r="F97" s="0" t="n">
        <f aca="false">100*(A97-E97)/C97</f>
        <v>-6.24495612107546</v>
      </c>
      <c r="G97" s="0" t="n">
        <f aca="false">$O$34*(B97/(B97+$O$29))</f>
        <v>0.0547793249940996</v>
      </c>
      <c r="H97" s="3" t="b">
        <f aca="false">IF(G97-$O$40&gt;G98, TRUE(), FALSE())</f>
        <v>1</v>
      </c>
    </row>
    <row r="98" customFormat="false" ht="15" hidden="false" customHeight="false" outlineLevel="0" collapsed="false">
      <c r="A98" s="0" t="n">
        <v>121</v>
      </c>
      <c r="B98" s="0" t="n">
        <v>3280</v>
      </c>
      <c r="C98" s="0" t="n">
        <f aca="false">((1/($O$35 + $O$36 *LOG(B98,EXP(1)) + $O$37 *LOG(B98, EXP(1)) * LOG(B98, EXP(1)) * LOG(B98, EXP(1))))-273.15)</f>
        <v>120.481055720664</v>
      </c>
      <c r="D98" s="0" t="n">
        <f aca="false">100*(A98-C98)/A98</f>
        <v>0.428879569699348</v>
      </c>
      <c r="E98" s="0" t="n">
        <f aca="false">(1/(1/$P$32+1/$O$33*LOG(B98/$O$31, EXP(1))))-273.15</f>
        <v>128.638696002111</v>
      </c>
      <c r="F98" s="0" t="n">
        <f aca="false">100*(A98-E98)/C98</f>
        <v>-6.34016356880303</v>
      </c>
      <c r="G98" s="0" t="n">
        <f aca="false">$O$34*(B98/(B98+$O$29))</f>
        <v>0.0532467532467532</v>
      </c>
      <c r="H98" s="3" t="b">
        <f aca="false">IF(G98-$O$40&gt;G99, TRUE(), FALSE())</f>
        <v>1</v>
      </c>
    </row>
    <row r="99" customFormat="false" ht="15" hidden="false" customHeight="false" outlineLevel="0" collapsed="false">
      <c r="A99" s="0" t="n">
        <v>122</v>
      </c>
      <c r="B99" s="0" t="n">
        <v>3188</v>
      </c>
      <c r="C99" s="0" t="n">
        <f aca="false">((1/($O$35 + $O$36 *LOG(B99,EXP(1)) + $O$37 *LOG(B99, EXP(1)) * LOG(B99, EXP(1)) * LOG(B99, EXP(1))))-273.15)</f>
        <v>121.445455822712</v>
      </c>
      <c r="D99" s="0" t="n">
        <f aca="false">100*(A99-C99)/A99</f>
        <v>0.454544407613529</v>
      </c>
      <c r="E99" s="0" t="n">
        <f aca="false">(1/(1/$P$32+1/$O$33*LOG(B99/$O$31, EXP(1))))-273.15</f>
        <v>129.80479130361</v>
      </c>
      <c r="F99" s="0" t="n">
        <f aca="false">100*(A99-E99)/C99</f>
        <v>-6.42658158820131</v>
      </c>
      <c r="G99" s="0" t="n">
        <f aca="false">$O$34*(B99/(B99+$O$29))</f>
        <v>0.0517766797251806</v>
      </c>
      <c r="H99" s="3" t="b">
        <f aca="false">IF(G99-$O$40&gt;G100, TRUE(), FALSE())</f>
        <v>1</v>
      </c>
    </row>
    <row r="100" customFormat="false" ht="15" hidden="false" customHeight="false" outlineLevel="0" collapsed="false">
      <c r="A100" s="0" t="n">
        <v>123</v>
      </c>
      <c r="B100" s="0" t="n">
        <v>3099</v>
      </c>
      <c r="C100" s="0" t="n">
        <f aca="false">((1/($O$35 + $O$36 *LOG(B100,EXP(1)) + $O$37 *LOG(B100, EXP(1)) * LOG(B100, EXP(1)) * LOG(B100, EXP(1))))-273.15)</f>
        <v>122.408704658286</v>
      </c>
      <c r="D100" s="0" t="n">
        <f aca="false">100*(A100-C100)/A100</f>
        <v>0.48072792009258</v>
      </c>
      <c r="E100" s="0" t="n">
        <f aca="false">(1/(1/$P$32+1/$O$33*LOG(B100/$O$31, EXP(1))))-273.15</f>
        <v>130.972077528512</v>
      </c>
      <c r="F100" s="0" t="n">
        <f aca="false">100*(A100-E100)/C100</f>
        <v>-6.51267207733858</v>
      </c>
      <c r="G100" s="0" t="n">
        <f aca="false">$O$34*(B100/(B100+$O$29))</f>
        <v>0.0503532759885573</v>
      </c>
      <c r="H100" s="3" t="b">
        <f aca="false">IF(G100-$O$40&gt;G101, TRUE(), FALSE())</f>
        <v>1</v>
      </c>
    </row>
    <row r="101" customFormat="false" ht="15" hidden="false" customHeight="false" outlineLevel="0" collapsed="false">
      <c r="A101" s="0" t="n">
        <v>124</v>
      </c>
      <c r="B101" s="0" t="n">
        <v>3013</v>
      </c>
      <c r="C101" s="0" t="n">
        <f aca="false">((1/($O$35 + $O$36 *LOG(B101,EXP(1)) + $O$37 *LOG(B101, EXP(1)) * LOG(B101, EXP(1)) * LOG(B101, EXP(1))))-273.15)</f>
        <v>123.369552794366</v>
      </c>
      <c r="D101" s="0" t="n">
        <f aca="false">100*(A101-C101)/A101</f>
        <v>0.508425165834168</v>
      </c>
      <c r="E101" s="0" t="n">
        <f aca="false">(1/(1/$P$32+1/$O$33*LOG(B101/$O$31, EXP(1))))-273.15</f>
        <v>132.139032497875</v>
      </c>
      <c r="F101" s="0" t="n">
        <f aca="false">100*(A101-E101)/C101</f>
        <v>-6.59727810754216</v>
      </c>
      <c r="G101" s="0" t="n">
        <f aca="false">$O$34*(B101/(B101+$O$29))</f>
        <v>0.0489766665188929</v>
      </c>
      <c r="H101" s="3" t="b">
        <f aca="false">IF(G101-$O$40&gt;G102, TRUE(), FALSE())</f>
        <v>1</v>
      </c>
    </row>
    <row r="102" customFormat="false" ht="15" hidden="false" customHeight="false" outlineLevel="0" collapsed="false">
      <c r="A102" s="0" t="n">
        <v>125</v>
      </c>
      <c r="B102" s="0" t="n">
        <v>2929</v>
      </c>
      <c r="C102" s="0" t="n">
        <f aca="false">((1/($O$35 + $O$36 *LOG(B102,EXP(1)) + $O$37 *LOG(B102, EXP(1)) * LOG(B102, EXP(1)) * LOG(B102, EXP(1))))-273.15)</f>
        <v>124.338359614149</v>
      </c>
      <c r="D102" s="0" t="n">
        <f aca="false">100*(A102-C102)/A102</f>
        <v>0.529312308680574</v>
      </c>
      <c r="E102" s="0" t="n">
        <f aca="false">(1/(1/$P$32+1/$O$33*LOG(B102/$O$31, EXP(1))))-273.15</f>
        <v>133.318266432728</v>
      </c>
      <c r="F102" s="0" t="n">
        <f aca="false">100*(A102-E102)/C102</f>
        <v>-6.6900242680868</v>
      </c>
      <c r="G102" s="0" t="n">
        <f aca="false">$O$34*(B102/(B102+$O$29))</f>
        <v>0.0476309448132105</v>
      </c>
      <c r="H102" s="3" t="b">
        <f aca="false">IF(G102-$O$40&gt;G103, TRUE(), FALSE())</f>
        <v>1</v>
      </c>
    </row>
    <row r="103" customFormat="false" ht="15" hidden="false" customHeight="false" outlineLevel="0" collapsed="false">
      <c r="A103" s="0" t="n">
        <v>126</v>
      </c>
      <c r="B103" s="0" t="n">
        <v>2849</v>
      </c>
      <c r="C103" s="0" t="n">
        <f aca="false">((1/($O$35 + $O$36 *LOG(B103,EXP(1)) + $O$37 *LOG(B103, EXP(1)) * LOG(B103, EXP(1)) * LOG(B103, EXP(1))))-273.15)</f>
        <v>125.290593608381</v>
      </c>
      <c r="D103" s="0" t="n">
        <f aca="false">100*(A103-C103)/A103</f>
        <v>0.563020945729488</v>
      </c>
      <c r="E103" s="0" t="n">
        <f aca="false">(1/(1/$P$32+1/$O$33*LOG(B103/$O$31, EXP(1))))-273.15</f>
        <v>134.479890954626</v>
      </c>
      <c r="F103" s="0" t="n">
        <f aca="false">100*(A103-E103)/C103</f>
        <v>-6.76817844852063</v>
      </c>
      <c r="G103" s="0" t="n">
        <f aca="false">$O$34*(B103/(B103+$O$29))</f>
        <v>0.0463482689093858</v>
      </c>
      <c r="H103" s="3" t="b">
        <f aca="false">IF(G103-$O$40&gt;G104, TRUE(), FALSE())</f>
        <v>1</v>
      </c>
    </row>
    <row r="104" customFormat="false" ht="15" hidden="false" customHeight="false" outlineLevel="0" collapsed="false">
      <c r="A104" s="0" t="n">
        <v>127</v>
      </c>
      <c r="B104" s="0" t="n">
        <v>2770</v>
      </c>
      <c r="C104" s="0" t="n">
        <f aca="false">((1/($O$35 + $O$36 *LOG(B104,EXP(1)) + $O$37 *LOG(B104, EXP(1)) * LOG(B104, EXP(1)) * LOG(B104, EXP(1))))-273.15)</f>
        <v>126.260972638624</v>
      </c>
      <c r="D104" s="0" t="n">
        <f aca="false">100*(A104-C104)/A104</f>
        <v>0.581911308170059</v>
      </c>
      <c r="E104" s="0" t="n">
        <f aca="false">(1/(1/$P$32+1/$O$33*LOG(B104/$O$31, EXP(1))))-273.15</f>
        <v>135.666270832699</v>
      </c>
      <c r="F104" s="0" t="n">
        <f aca="false">100*(A104-E104)/C104</f>
        <v>-6.86377639233238</v>
      </c>
      <c r="G104" s="0" t="n">
        <f aca="false">$O$34*(B104/(B104+$O$29))</f>
        <v>0.0450806332297677</v>
      </c>
      <c r="H104" s="3" t="b">
        <f aca="false">IF(G104-$O$40&gt;G105, TRUE(), FALSE())</f>
        <v>1</v>
      </c>
    </row>
    <row r="105" customFormat="false" ht="15" hidden="false" customHeight="false" outlineLevel="0" collapsed="false">
      <c r="A105" s="0" t="n">
        <v>128</v>
      </c>
      <c r="B105" s="0" t="n">
        <v>2695</v>
      </c>
      <c r="C105" s="0" t="n">
        <f aca="false">((1/($O$35 + $O$36 *LOG(B105,EXP(1)) + $O$37 *LOG(B105, EXP(1)) * LOG(B105, EXP(1)) * LOG(B105, EXP(1))))-273.15)</f>
        <v>127.211536234067</v>
      </c>
      <c r="D105" s="0" t="n">
        <f aca="false">100*(A105-C105)/A105</f>
        <v>0.615987317134836</v>
      </c>
      <c r="E105" s="0" t="n">
        <f aca="false">(1/(1/$P$32+1/$O$33*LOG(B105/$O$31, EXP(1))))-273.15</f>
        <v>136.830995201435</v>
      </c>
      <c r="F105" s="0" t="n">
        <f aca="false">100*(A105-E105)/C105</f>
        <v>-6.94197669713369</v>
      </c>
      <c r="G105" s="0" t="n">
        <f aca="false">$O$34*(B105/(B105+$O$29))</f>
        <v>0.0438762672981573</v>
      </c>
      <c r="H105" s="3" t="b">
        <f aca="false">IF(G105-$O$40&gt;G106, TRUE(), FALSE())</f>
        <v>1</v>
      </c>
    </row>
    <row r="106" customFormat="false" ht="15" hidden="false" customHeight="false" outlineLevel="0" collapsed="false">
      <c r="A106" s="0" t="n">
        <v>129</v>
      </c>
      <c r="B106" s="0" t="n">
        <v>2621</v>
      </c>
      <c r="C106" s="0" t="n">
        <f aca="false">((1/($O$35 + $O$36 *LOG(B106,EXP(1)) + $O$37 *LOG(B106, EXP(1)) * LOG(B106, EXP(1)) * LOG(B106, EXP(1))))-273.15)</f>
        <v>128.179126773032</v>
      </c>
      <c r="D106" s="0" t="n">
        <f aca="false">100*(A106-C106)/A106</f>
        <v>0.636335834858554</v>
      </c>
      <c r="E106" s="0" t="n">
        <f aca="false">(1/(1/$P$32+1/$O$33*LOG(B106/$O$31, EXP(1))))-273.15</f>
        <v>138.019201919885</v>
      </c>
      <c r="F106" s="0" t="n">
        <f aca="false">100*(A106-E106)/C106</f>
        <v>-7.03640455895372</v>
      </c>
      <c r="G106" s="0" t="n">
        <f aca="false">$O$34*(B106/(B106+$O$29))</f>
        <v>0.0426870857413595</v>
      </c>
      <c r="H106" s="3" t="b">
        <f aca="false">IF(G106-$O$40&gt;G107, TRUE(), FALSE())</f>
        <v>1</v>
      </c>
    </row>
    <row r="107" customFormat="false" ht="15" hidden="false" customHeight="false" outlineLevel="0" collapsed="false">
      <c r="A107" s="0" t="n">
        <v>130</v>
      </c>
      <c r="B107" s="0" t="n">
        <v>2550</v>
      </c>
      <c r="C107" s="0" t="n">
        <f aca="false">((1/($O$35 + $O$36 *LOG(B107,EXP(1)) + $O$37 *LOG(B107, EXP(1)) * LOG(B107, EXP(1)) * LOG(B107, EXP(1))))-273.15)</f>
        <v>129.136907003881</v>
      </c>
      <c r="D107" s="0" t="n">
        <f aca="false">100*(A107-C107)/A107</f>
        <v>0.66391768932262</v>
      </c>
      <c r="E107" s="0" t="n">
        <f aca="false">(1/(1/$P$32+1/$O$33*LOG(B107/$O$31, EXP(1))))-273.15</f>
        <v>139.197970205974</v>
      </c>
      <c r="F107" s="0" t="n">
        <f aca="false">100*(A107-E107)/C107</f>
        <v>-7.12265023174018</v>
      </c>
      <c r="G107" s="0" t="n">
        <f aca="false">$O$34*(B107/(B107+$O$29))</f>
        <v>0.0415452974574179</v>
      </c>
      <c r="H107" s="3" t="b">
        <f aca="false">IF(G107-$O$40&gt;G108, TRUE(), FALSE())</f>
        <v>1</v>
      </c>
    </row>
  </sheetData>
  <mergeCells count="3">
    <mergeCell ref="K19:W20"/>
    <mergeCell ref="K43:Q45"/>
    <mergeCell ref="S43:Y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ColWidth="8.453125" defaultRowHeight="15" zeroHeight="false" outlineLevelRow="0" outlineLevelCol="0"/>
  <cols>
    <col collapsed="false" customWidth="true" hidden="false" outlineLevel="0" max="8" min="8" style="0" width="3.15"/>
    <col collapsed="false" customWidth="true" hidden="false" outlineLevel="0" max="9" min="9" style="0" width="9.14"/>
    <col collapsed="false" customWidth="true" hidden="false" outlineLevel="0" max="11" min="11" style="0" width="3.15"/>
    <col collapsed="false" customWidth="true" hidden="false" outlineLevel="0" max="12" min="12" style="0" width="7"/>
  </cols>
  <sheetData>
    <row r="1" customFormat="false" ht="15" hidden="false" customHeight="false" outlineLevel="0" collapsed="false">
      <c r="I1" s="1" t="s">
        <v>26</v>
      </c>
    </row>
    <row r="2" customFormat="false" ht="15" hidden="false" customHeight="false" outlineLevel="0" collapsed="false">
      <c r="I2" s="0" t="s">
        <v>27</v>
      </c>
      <c r="J2" s="0" t="n">
        <v>3.3</v>
      </c>
    </row>
    <row r="4" customFormat="false" ht="15" hidden="false" customHeight="false" outlineLevel="0" collapsed="false">
      <c r="H4" s="0" t="s">
        <v>28</v>
      </c>
      <c r="I4" s="0" t="n">
        <v>100000</v>
      </c>
    </row>
    <row r="6" customFormat="false" ht="15" hidden="false" customHeight="false" outlineLevel="0" collapsed="false">
      <c r="I6" s="0" t="s">
        <v>29</v>
      </c>
    </row>
    <row r="9" customFormat="false" ht="15" hidden="false" customHeight="false" outlineLevel="0" collapsed="false">
      <c r="H9" s="0" t="s">
        <v>30</v>
      </c>
      <c r="I9" s="0" t="s">
        <v>31</v>
      </c>
      <c r="K9" s="0" t="s">
        <v>32</v>
      </c>
      <c r="L9" s="0" t="n">
        <v>100000</v>
      </c>
    </row>
    <row r="11" customFormat="false" ht="15" hidden="false" customHeight="false" outlineLevel="0" collapsed="false">
      <c r="I11" s="0" t="s">
        <v>33</v>
      </c>
    </row>
    <row r="18" customFormat="false" ht="15" hidden="false" customHeight="false" outlineLevel="0" collapsed="false">
      <c r="B18" s="0" t="s">
        <v>34</v>
      </c>
      <c r="C18" s="0" t="s">
        <v>35</v>
      </c>
      <c r="D18" s="0" t="s">
        <v>36</v>
      </c>
      <c r="E18" s="0" t="s">
        <v>37</v>
      </c>
    </row>
    <row r="19" customFormat="false" ht="15" hidden="false" customHeight="false" outlineLevel="0" collapsed="false">
      <c r="A19" s="0" t="n">
        <v>25</v>
      </c>
      <c r="B19" s="0" t="n">
        <v>100000</v>
      </c>
      <c r="C19" s="0" t="n">
        <f aca="false">$J$2*((1/(1/B19+1/$L$9))/((1/(1/B19+1/$L$9))+$I$4))</f>
        <v>1.1</v>
      </c>
      <c r="D19" s="0" t="n">
        <f aca="false">$Q$35*(C19-$M$35)+$M$34</f>
        <v>25</v>
      </c>
      <c r="E19" s="0" t="n">
        <f aca="false">(A19-D19)*100/A19</f>
        <v>0</v>
      </c>
    </row>
    <row r="20" customFormat="false" ht="15" hidden="false" customHeight="false" outlineLevel="0" collapsed="false">
      <c r="A20" s="0" t="n">
        <v>26</v>
      </c>
      <c r="B20" s="0" t="n">
        <v>95786</v>
      </c>
      <c r="C20" s="0" t="n">
        <f aca="false">$J$2*((1/(1/B20+1/$L$9))/((1/(1/B20+1/$L$9))+$I$4))</f>
        <v>1.0841020399764</v>
      </c>
      <c r="D20" s="0" t="n">
        <f aca="false">$Q$35*(C20-$M$35)+$M$34</f>
        <v>26.0249632430636</v>
      </c>
      <c r="E20" s="0" t="n">
        <f aca="false">(A20-D20)*100/A20</f>
        <v>-0.0960124733213983</v>
      </c>
    </row>
    <row r="21" customFormat="false" ht="15" hidden="false" customHeight="false" outlineLevel="0" collapsed="false">
      <c r="A21" s="0" t="n">
        <v>27</v>
      </c>
      <c r="B21" s="0" t="n">
        <v>91767</v>
      </c>
      <c r="C21" s="0" t="n">
        <f aca="false">$J$2*((1/(1/B21+1/$L$9))/((1/(1/B21+1/$L$9))+$I$4))</f>
        <v>1.06805920983021</v>
      </c>
      <c r="D21" s="0" t="n">
        <f aca="false">$Q$35*(C21-$M$35)+$M$34</f>
        <v>27.0592664612218</v>
      </c>
      <c r="E21" s="0" t="n">
        <f aca="false">(A21-D21)*100/A21</f>
        <v>-0.219505411932512</v>
      </c>
    </row>
    <row r="22" customFormat="false" ht="15" hidden="false" customHeight="false" outlineLevel="0" collapsed="false">
      <c r="A22" s="0" t="n">
        <v>28</v>
      </c>
      <c r="B22" s="0" t="n">
        <v>87932</v>
      </c>
      <c r="C22" s="0" t="n">
        <f aca="false">$J$2*((1/(1/B22+1/$L$9))/((1/(1/B22+1/$L$9))+$I$4))</f>
        <v>1.05187918684569</v>
      </c>
      <c r="D22" s="0" t="n">
        <f aca="false">$Q$35*(C22-$M$35)+$M$34</f>
        <v>28.1024146894501</v>
      </c>
      <c r="E22" s="0" t="n">
        <f aca="false">(A22-D22)*100/A22</f>
        <v>-0.36576674803611</v>
      </c>
    </row>
    <row r="23" customFormat="false" ht="15" hidden="false" customHeight="false" outlineLevel="0" collapsed="false">
      <c r="A23" s="0" t="n">
        <v>29</v>
      </c>
      <c r="B23" s="0" t="n">
        <v>84272</v>
      </c>
      <c r="C23" s="0" t="n">
        <f aca="false">$J$2*((1/(1/B23+1/$L$9))/((1/(1/B23+1/$L$9))+$I$4))</f>
        <v>1.03557554814109</v>
      </c>
      <c r="D23" s="0" t="n">
        <f aca="false">$Q$35*(C23-$M$35)+$M$34</f>
        <v>29.1535325923513</v>
      </c>
      <c r="E23" s="0" t="n">
        <f aca="false">(A23-D23)*100/A23</f>
        <v>-0.529422732245864</v>
      </c>
    </row>
    <row r="24" customFormat="false" ht="15" hidden="false" customHeight="false" outlineLevel="0" collapsed="false">
      <c r="A24" s="0" t="n">
        <v>30</v>
      </c>
      <c r="B24" s="0" t="n">
        <v>80779</v>
      </c>
      <c r="C24" s="0" t="n">
        <f aca="false">$J$2*((1/(1/B24+1/$L$9))/((1/(1/B24+1/$L$9))+$I$4))</f>
        <v>1.01916477416099</v>
      </c>
      <c r="D24" s="0" t="n">
        <f aca="false">$Q$35*(C24-$M$35)+$M$34</f>
        <v>30.2115576531049</v>
      </c>
      <c r="E24" s="0" t="n">
        <f aca="false">(A24-D24)*100/A24</f>
        <v>-0.705192177016443</v>
      </c>
    </row>
    <row r="25" customFormat="false" ht="15" hidden="false" customHeight="false" outlineLevel="0" collapsed="false">
      <c r="A25" s="0" t="n">
        <v>31</v>
      </c>
      <c r="B25" s="0" t="n">
        <v>77443</v>
      </c>
      <c r="C25" s="0" t="n">
        <f aca="false">$J$2*((1/(1/B25+1/$L$9))/((1/(1/B25+1/$L$9))+$I$4))</f>
        <v>1.00265177373414</v>
      </c>
      <c r="D25" s="0" t="n">
        <f aca="false">$Q$35*(C25-$M$35)+$M$34</f>
        <v>31.2761733928032</v>
      </c>
      <c r="E25" s="0" t="n">
        <f aca="false">(A25-D25)*100/A25</f>
        <v>-0.890881912268232</v>
      </c>
    </row>
    <row r="26" customFormat="false" ht="15" hidden="false" customHeight="false" outlineLevel="0" collapsed="false">
      <c r="A26" s="0" t="n">
        <v>32</v>
      </c>
      <c r="B26" s="0" t="n">
        <v>74258</v>
      </c>
      <c r="C26" s="0" t="n">
        <f aca="false">$J$2*((1/(1/B26+1/$L$9))/((1/(1/B26+1/$L$9))+$I$4))</f>
        <v>0.986058845305735</v>
      </c>
      <c r="D26" s="0" t="n">
        <f aca="false">$Q$35*(C26-$M$35)+$M$34</f>
        <v>32.3459422001632</v>
      </c>
      <c r="E26" s="0" t="n">
        <f aca="false">(A26-D26)*100/A26</f>
        <v>-1.08106937550987</v>
      </c>
    </row>
    <row r="27" customFormat="false" ht="15" hidden="false" customHeight="false" outlineLevel="0" collapsed="false">
      <c r="A27" s="0" t="n">
        <v>33</v>
      </c>
      <c r="B27" s="0" t="n">
        <v>71215</v>
      </c>
      <c r="C27" s="0" t="n">
        <f aca="false">$J$2*((1/(1/B27+1/$L$9))/((1/(1/B27+1/$L$9))+$I$4))</f>
        <v>0.969391164459844</v>
      </c>
      <c r="D27" s="0" t="n">
        <f aca="false">$Q$35*(C27-$M$35)+$M$34</f>
        <v>33.4205303981959</v>
      </c>
      <c r="E27" s="0" t="n">
        <f aca="false">(A27-D27)*100/A27</f>
        <v>-1.2743345399876</v>
      </c>
    </row>
    <row r="28" customFormat="false" ht="15" hidden="false" customHeight="false" outlineLevel="0" collapsed="false">
      <c r="A28" s="0" t="n">
        <v>34</v>
      </c>
      <c r="B28" s="0" t="n">
        <v>68309</v>
      </c>
      <c r="C28" s="0" t="n">
        <f aca="false">$J$2*((1/(1/B28+1/$L$9))/((1/(1/B28+1/$L$9))+$I$4))</f>
        <v>0.952673507509995</v>
      </c>
      <c r="D28" s="0" t="n">
        <f aca="false">$Q$35*(C28-$M$35)+$M$34</f>
        <v>34.4983406240557</v>
      </c>
      <c r="E28" s="0" t="n">
        <f aca="false">(A28-D28)*100/A28</f>
        <v>-1.46570771781078</v>
      </c>
    </row>
    <row r="29" customFormat="false" ht="15" hidden="false" customHeight="false" outlineLevel="0" collapsed="false">
      <c r="A29" s="0" t="n">
        <v>35</v>
      </c>
      <c r="B29" s="0" t="n">
        <v>65532</v>
      </c>
      <c r="C29" s="0" t="n">
        <f aca="false">$J$2*((1/(1/B29+1/$L$9))/((1/(1/B29+1/$L$9))+$I$4))</f>
        <v>0.935912128241526</v>
      </c>
      <c r="D29" s="0" t="n">
        <f aca="false">$Q$35*(C29-$M$35)+$M$34</f>
        <v>35.5789696876418</v>
      </c>
      <c r="E29" s="0" t="n">
        <f aca="false">(A29-D29)*100/A29</f>
        <v>-1.65419910754797</v>
      </c>
    </row>
    <row r="30" customFormat="false" ht="15" hidden="false" customHeight="false" outlineLevel="0" collapsed="false">
      <c r="A30" s="0" t="n">
        <v>36</v>
      </c>
      <c r="B30" s="0" t="n">
        <v>62878</v>
      </c>
      <c r="C30" s="0" t="n">
        <f aca="false">$J$2*((1/(1/B30+1/$L$9))/((1/(1/B30+1/$L$9))+$I$4))</f>
        <v>0.919122415351087</v>
      </c>
      <c r="D30" s="0" t="n">
        <f aca="false">$Q$35*(C30-$M$35)+$M$34</f>
        <v>36.661425458618</v>
      </c>
      <c r="E30" s="0" t="n">
        <f aca="false">(A30-D30)*100/A30</f>
        <v>-1.83729294060555</v>
      </c>
    </row>
    <row r="31" customFormat="false" ht="15" hidden="false" customHeight="false" outlineLevel="0" collapsed="false">
      <c r="A31" s="0" t="n">
        <v>37</v>
      </c>
      <c r="B31" s="0" t="n">
        <v>60341</v>
      </c>
      <c r="C31" s="0" t="n">
        <f aca="false">$J$2*((1/(1/B31+1/$L$9))/((1/(1/B31+1/$L$9))+$I$4))</f>
        <v>0.9023178147742</v>
      </c>
      <c r="D31" s="0" t="n">
        <f aca="false">$Q$35*(C31-$M$35)+$M$34</f>
        <v>37.744841059117</v>
      </c>
      <c r="E31" s="0" t="n">
        <f aca="false">(A31-D31)*100/A31</f>
        <v>-2.01308394355958</v>
      </c>
    </row>
    <row r="32" customFormat="false" ht="15" hidden="false" customHeight="false" outlineLevel="0" collapsed="false">
      <c r="A32" s="0" t="n">
        <v>38</v>
      </c>
      <c r="B32" s="0" t="n">
        <v>57916</v>
      </c>
      <c r="C32" s="0" t="n">
        <f aca="false">$J$2*((1/(1/B32+1/$L$9))/((1/(1/B32+1/$L$9))+$I$4))</f>
        <v>0.885516512843322</v>
      </c>
      <c r="D32" s="0" t="n">
        <f aca="false">$Q$35*(C32-$M$35)+$M$34</f>
        <v>38.8280439913928</v>
      </c>
      <c r="E32" s="0" t="n">
        <f aca="false">(A32-D32)*100/A32</f>
        <v>-2.17906313524426</v>
      </c>
    </row>
    <row r="33" customFormat="false" ht="15" hidden="false" customHeight="false" outlineLevel="0" collapsed="false">
      <c r="A33" s="0" t="n">
        <v>39</v>
      </c>
      <c r="B33" s="0" t="n">
        <v>55597</v>
      </c>
      <c r="C33" s="0" t="n">
        <f aca="false">$J$2*((1/(1/B33+1/$L$9))/((1/(1/B33+1/$L$9))+$I$4))</f>
        <v>0.868727804767181</v>
      </c>
      <c r="D33" s="0" t="n">
        <f aca="false">$Q$35*(C33-$M$35)+$M$34</f>
        <v>39.9104349806159</v>
      </c>
      <c r="E33" s="0" t="n">
        <f aca="false">(A33-D33)*100/A33</f>
        <v>-2.33444866824596</v>
      </c>
      <c r="L33" s="12"/>
      <c r="M33" s="12" t="n">
        <v>1</v>
      </c>
      <c r="N33" s="12" t="n">
        <v>2</v>
      </c>
    </row>
    <row r="34" customFormat="false" ht="15" hidden="false" customHeight="false" outlineLevel="0" collapsed="false">
      <c r="A34" s="0" t="n">
        <v>40</v>
      </c>
      <c r="B34" s="0" t="n">
        <v>53380</v>
      </c>
      <c r="C34" s="0" t="n">
        <f aca="false">$J$2*((1/(1/B34+1/$L$9))/((1/(1/B34+1/$L$9))+$I$4))</f>
        <v>0.851973302379571</v>
      </c>
      <c r="D34" s="0" t="n">
        <f aca="false">$Q$35*(C34-$M$35)+$M$34</f>
        <v>40.9906206822804</v>
      </c>
      <c r="E34" s="0" t="n">
        <f aca="false">(A34-D34)*100/A34</f>
        <v>-2.4765517057009</v>
      </c>
      <c r="L34" s="12" t="s">
        <v>38</v>
      </c>
      <c r="M34" s="12" t="n">
        <f aca="false">A19</f>
        <v>25</v>
      </c>
      <c r="N34" s="12" t="n">
        <f aca="false">A60</f>
        <v>66</v>
      </c>
    </row>
    <row r="35" customFormat="false" ht="15" hidden="false" customHeight="false" outlineLevel="0" collapsed="false">
      <c r="A35" s="0" t="n">
        <v>41</v>
      </c>
      <c r="B35" s="0" t="n">
        <v>51259</v>
      </c>
      <c r="C35" s="0" t="n">
        <f aca="false">$J$2*((1/(1/B35+1/$L$9))/((1/(1/B35+1/$L$9))+$I$4))</f>
        <v>0.835257606731254</v>
      </c>
      <c r="D35" s="0" t="n">
        <f aca="false">$Q$35*(C35-$M$35)+$M$34</f>
        <v>42.0683044603458</v>
      </c>
      <c r="E35" s="0" t="n">
        <f aca="false">(A35-D35)*100/A35</f>
        <v>-2.60562063498979</v>
      </c>
      <c r="L35" s="12" t="s">
        <v>39</v>
      </c>
      <c r="M35" s="12" t="n">
        <f aca="false">C19</f>
        <v>1.1</v>
      </c>
      <c r="N35" s="12" t="n">
        <f aca="false">C60</f>
        <v>0.464058793933731</v>
      </c>
      <c r="P35" s="0" t="s">
        <v>40</v>
      </c>
      <c r="Q35" s="13" t="n">
        <f aca="false">(N34-M34)/(N35-M35)</f>
        <v>-64.4713687506005</v>
      </c>
    </row>
    <row r="36" customFormat="false" ht="15.75" hidden="false" customHeight="false" outlineLevel="0" collapsed="false">
      <c r="A36" s="0" t="n">
        <v>42</v>
      </c>
      <c r="B36" s="0" t="n">
        <v>49230</v>
      </c>
      <c r="C36" s="0" t="n">
        <f aca="false">$J$2*((1/(1/B36+1/$L$9))/((1/(1/B36+1/$L$9))+$I$4))</f>
        <v>0.818598206187645</v>
      </c>
      <c r="D36" s="0" t="n">
        <f aca="false">$Q$35*(C36-$M$35)+$M$34</f>
        <v>43.1423588159568</v>
      </c>
      <c r="E36" s="0" t="n">
        <f aca="false">(A36-D36)*100/A36</f>
        <v>-2.71990194275419</v>
      </c>
    </row>
    <row r="37" customFormat="false" ht="15" hidden="false" customHeight="false" outlineLevel="0" collapsed="false">
      <c r="A37" s="0" t="n">
        <v>43</v>
      </c>
      <c r="B37" s="0" t="n">
        <v>47289</v>
      </c>
      <c r="C37" s="0" t="n">
        <f aca="false">$J$2*((1/(1/B37+1/$L$9))/((1/(1/B37+1/$L$9))+$I$4))</f>
        <v>0.80201101871743</v>
      </c>
      <c r="D37" s="0" t="n">
        <f aca="false">$Q$35*(C37-$M$35)+$M$34</f>
        <v>44.2117574958844</v>
      </c>
      <c r="E37" s="0" t="n">
        <f aca="false">(A37-D37)*100/A37</f>
        <v>-2.81804068810315</v>
      </c>
      <c r="G37" s="14" t="s">
        <v>41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customFormat="false" ht="15" hidden="false" customHeight="false" outlineLevel="0" collapsed="false">
      <c r="A38" s="0" t="n">
        <v>44</v>
      </c>
      <c r="B38" s="0" t="n">
        <v>45432</v>
      </c>
      <c r="C38" s="0" t="n">
        <f aca="false">$J$2*((1/(1/B38+1/$L$9))/((1/(1/B38+1/$L$9))+$I$4))</f>
        <v>0.785510101433481</v>
      </c>
      <c r="D38" s="0" t="n">
        <f aca="false">$Q$35*(C38-$M$35)+$M$34</f>
        <v>45.2755942188209</v>
      </c>
      <c r="E38" s="0" t="n">
        <f aca="false">(A38-D38)*100/A38</f>
        <v>-2.89907777004759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0" t="n">
        <v>45</v>
      </c>
      <c r="B39" s="0" t="n">
        <v>43654</v>
      </c>
      <c r="C39" s="0" t="n">
        <f aca="false">$J$2*((1/(1/B39+1/$L$9))/((1/(1/B39+1/$L$9))+$I$4))</f>
        <v>0.769097956307259</v>
      </c>
      <c r="D39" s="0" t="n">
        <f aca="false">$Q$35*(C39-$M$35)+$M$34</f>
        <v>46.333707679242</v>
      </c>
      <c r="E39" s="0" t="n">
        <f aca="false">(A39-D39)*100/A39</f>
        <v>-2.96379484276004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customFormat="false" ht="15" hidden="false" customHeight="false" outlineLevel="0" collapsed="false">
      <c r="A40" s="0" t="n">
        <v>46</v>
      </c>
      <c r="B40" s="0" t="n">
        <v>41952</v>
      </c>
      <c r="C40" s="0" t="n">
        <f aca="false">$J$2*((1/(1/B40+1/$L$9))/((1/(1/B40+1/$L$9))+$I$4))</f>
        <v>0.752792761440752</v>
      </c>
      <c r="D40" s="0" t="n">
        <f aca="false">$Q$35*(C40-$M$35)+$M$34</f>
        <v>47.384925910031</v>
      </c>
      <c r="E40" s="0" t="n">
        <f aca="false">(A40-D40)*100/A40</f>
        <v>-3.01070850006736</v>
      </c>
    </row>
    <row r="41" customFormat="false" ht="15" hidden="false" customHeight="false" outlineLevel="0" collapsed="false">
      <c r="A41" s="0" t="n">
        <v>47</v>
      </c>
      <c r="B41" s="0" t="n">
        <v>40323</v>
      </c>
      <c r="C41" s="0" t="n">
        <f aca="false">$J$2*((1/(1/B41+1/$L$9))/((1/(1/B41+1/$L$9))+$I$4))</f>
        <v>0.736611383590005</v>
      </c>
      <c r="D41" s="0" t="n">
        <f aca="false">$Q$35*(C41-$M$35)+$M$34</f>
        <v>48.4281614883393</v>
      </c>
      <c r="E41" s="0" t="n">
        <f aca="false">(A41-D41)*100/A41</f>
        <v>-3.03864146455167</v>
      </c>
    </row>
    <row r="42" customFormat="false" ht="15" hidden="false" customHeight="false" outlineLevel="0" collapsed="false">
      <c r="A42" s="0" t="n">
        <v>48</v>
      </c>
      <c r="B42" s="0" t="n">
        <v>38764</v>
      </c>
      <c r="C42" s="0" t="n">
        <f aca="false">$J$2*((1/(1/B42+1/$L$9))/((1/(1/B42+1/$L$9))+$I$4))</f>
        <v>0.720569149655266</v>
      </c>
      <c r="D42" s="0" t="n">
        <f aca="false">$Q$35*(C42-$M$35)+$M$34</f>
        <v>49.4624262679292</v>
      </c>
      <c r="E42" s="0" t="n">
        <f aca="false">(A42-D42)*100/A42</f>
        <v>-3.04672139151926</v>
      </c>
    </row>
    <row r="43" customFormat="false" ht="15" hidden="false" customHeight="false" outlineLevel="0" collapsed="false">
      <c r="A43" s="0" t="n">
        <v>49</v>
      </c>
      <c r="B43" s="0" t="n">
        <v>37270</v>
      </c>
      <c r="C43" s="0" t="n">
        <f aca="false">$J$2*((1/(1/B43+1/$L$9))/((1/(1/B43+1/$L$9))+$I$4))</f>
        <v>0.70465795806119</v>
      </c>
      <c r="D43" s="0" t="n">
        <f aca="false">$Q$35*(C43-$M$35)+$M$34</f>
        <v>50.4882425684524</v>
      </c>
      <c r="E43" s="0" t="n">
        <f aca="false">(A43-D43)*100/A43</f>
        <v>-3.03722973153547</v>
      </c>
    </row>
    <row r="44" customFormat="false" ht="15" hidden="false" customHeight="false" outlineLevel="0" collapsed="false">
      <c r="A44" s="0" t="n">
        <v>50</v>
      </c>
      <c r="B44" s="0" t="n">
        <v>35840</v>
      </c>
      <c r="C44" s="0" t="n">
        <f aca="false">$J$2*((1/(1/B44+1/$L$9))/((1/(1/B44+1/$L$9))+$I$4))</f>
        <v>0.688909599254427</v>
      </c>
      <c r="D44" s="0" t="n">
        <f aca="false">$Q$35*(C44-$M$35)+$M$34</f>
        <v>51.5035608162999</v>
      </c>
      <c r="E44" s="0" t="n">
        <f aca="false">(A44-D44)*100/A44</f>
        <v>-3.00712163259988</v>
      </c>
    </row>
    <row r="45" customFormat="false" ht="15" hidden="false" customHeight="false" outlineLevel="0" collapsed="false">
      <c r="A45" s="0" t="n">
        <v>51</v>
      </c>
      <c r="B45" s="0" t="n">
        <v>34469</v>
      </c>
      <c r="C45" s="0" t="n">
        <f aca="false">$J$2*((1/(1/B45+1/$L$9))/((1/(1/B45+1/$L$9))+$I$4))</f>
        <v>0.673310326865477</v>
      </c>
      <c r="D45" s="0" t="n">
        <f aca="false">$Q$35*(C45-$M$35)+$M$34</f>
        <v>52.509267258729</v>
      </c>
      <c r="E45" s="0" t="n">
        <f aca="false">(A45-D45)*100/A45</f>
        <v>-2.95934756613525</v>
      </c>
    </row>
    <row r="46" customFormat="false" ht="15" hidden="false" customHeight="false" outlineLevel="0" collapsed="false">
      <c r="A46" s="0" t="n">
        <v>52</v>
      </c>
      <c r="B46" s="0" t="n">
        <v>33156</v>
      </c>
      <c r="C46" s="0" t="n">
        <f aca="false">$J$2*((1/(1/B46+1/$L$9))/((1/(1/B46+1/$L$9))+$I$4))</f>
        <v>0.657888787339458</v>
      </c>
      <c r="D46" s="0" t="n">
        <f aca="false">$Q$35*(C46-$M$35)+$M$34</f>
        <v>53.5035150202129</v>
      </c>
      <c r="E46" s="0" t="n">
        <f aca="false">(A46-D46)*100/A46</f>
        <v>-2.89137503887096</v>
      </c>
    </row>
    <row r="47" customFormat="false" ht="15" hidden="false" customHeight="false" outlineLevel="0" collapsed="false">
      <c r="A47" s="0" t="n">
        <v>53</v>
      </c>
      <c r="B47" s="0" t="n">
        <v>31898</v>
      </c>
      <c r="C47" s="0" t="n">
        <f aca="false">$J$2*((1/(1/B47+1/$L$9))/((1/(1/B47+1/$L$9))+$I$4))</f>
        <v>0.642649393147574</v>
      </c>
      <c r="D47" s="0" t="n">
        <f aca="false">$Q$35*(C47-$M$35)+$M$34</f>
        <v>54.4860196226937</v>
      </c>
      <c r="E47" s="0" t="n">
        <f aca="false">(A47-D47)*100/A47</f>
        <v>-2.80381060885594</v>
      </c>
    </row>
    <row r="48" customFormat="false" ht="15" hidden="false" customHeight="false" outlineLevel="0" collapsed="false">
      <c r="A48" s="0" t="n">
        <v>54</v>
      </c>
      <c r="B48" s="0" t="n">
        <v>30693</v>
      </c>
      <c r="C48" s="0" t="n">
        <f aca="false">$J$2*((1/(1/B48+1/$L$9))/((1/(1/B48+1/$L$9))+$I$4))</f>
        <v>0.62760648383379</v>
      </c>
      <c r="D48" s="0" t="n">
        <f aca="false">$Q$35*(C48-$M$35)+$M$34</f>
        <v>55.4558565761445</v>
      </c>
      <c r="E48" s="0" t="n">
        <f aca="false">(A48-D48)*100/A48</f>
        <v>-2.69603069656382</v>
      </c>
    </row>
    <row r="49" customFormat="false" ht="15" hidden="false" customHeight="false" outlineLevel="0" collapsed="false">
      <c r="A49" s="0" t="n">
        <v>55</v>
      </c>
      <c r="B49" s="0" t="n">
        <v>29538</v>
      </c>
      <c r="C49" s="0" t="n">
        <f aca="false">$J$2*((1/(1/B49+1/$L$9))/((1/(1/B49+1/$L$9))+$I$4))</f>
        <v>0.612759938645679</v>
      </c>
      <c r="D49" s="0" t="n">
        <f aca="false">$Q$35*(C49-$M$35)+$M$34</f>
        <v>56.4130336656396</v>
      </c>
      <c r="E49" s="0" t="n">
        <f aca="false">(A49-D49)*100/A49</f>
        <v>-2.56915211934476</v>
      </c>
    </row>
    <row r="50" customFormat="false" ht="15" hidden="false" customHeight="false" outlineLevel="0" collapsed="false">
      <c r="A50" s="0" t="n">
        <v>56</v>
      </c>
      <c r="B50" s="0" t="n">
        <v>28430</v>
      </c>
      <c r="C50" s="0" t="n">
        <f aca="false">$J$2*((1/(1/B50+1/$L$9))/((1/(1/B50+1/$L$9))+$I$4))</f>
        <v>0.598106591865358</v>
      </c>
      <c r="D50" s="0" t="n">
        <f aca="false">$Q$35*(C50-$M$35)+$M$34</f>
        <v>57.3577549893441</v>
      </c>
      <c r="E50" s="0" t="n">
        <f aca="false">(A50-D50)*100/A50</f>
        <v>-2.42456248097165</v>
      </c>
    </row>
    <row r="51" customFormat="false" ht="15" hidden="false" customHeight="false" outlineLevel="0" collapsed="false">
      <c r="A51" s="0" t="n">
        <v>57</v>
      </c>
      <c r="B51" s="0" t="n">
        <v>27368</v>
      </c>
      <c r="C51" s="0" t="n">
        <f aca="false">$J$2*((1/(1/B51+1/$L$9))/((1/(1/B51+1/$L$9))+$I$4))</f>
        <v>0.583667666218592</v>
      </c>
      <c r="D51" s="0" t="n">
        <f aca="false">$Q$35*(C51-$M$35)+$M$34</f>
        <v>58.2886522890793</v>
      </c>
      <c r="E51" s="0" t="n">
        <f aca="false">(A51-D51)*100/A51</f>
        <v>-2.26079348961276</v>
      </c>
    </row>
    <row r="52" customFormat="false" ht="15" hidden="false" customHeight="false" outlineLevel="0" collapsed="false">
      <c r="A52" s="0" t="n">
        <v>58</v>
      </c>
      <c r="B52" s="0" t="n">
        <v>26350</v>
      </c>
      <c r="C52" s="0" t="n">
        <f aca="false">$J$2*((1/(1/B52+1/$L$9))/((1/(1/B52+1/$L$9))+$I$4))</f>
        <v>0.569449901768173</v>
      </c>
      <c r="D52" s="0" t="n">
        <f aca="false">$Q$35*(C52-$M$35)+$M$34</f>
        <v>59.2052910237714</v>
      </c>
      <c r="E52" s="0" t="n">
        <f aca="false">(A52-D52)*100/A52</f>
        <v>-2.07808797201966</v>
      </c>
    </row>
    <row r="53" customFormat="false" ht="15" hidden="false" customHeight="false" outlineLevel="0" collapsed="false">
      <c r="A53" s="0" t="n">
        <v>59</v>
      </c>
      <c r="B53" s="0" t="n">
        <v>25374</v>
      </c>
      <c r="C53" s="0" t="n">
        <f aca="false">$J$2*((1/(1/B53+1/$L$9))/((1/(1/B53+1/$L$9))+$I$4))</f>
        <v>0.555458115530554</v>
      </c>
      <c r="D53" s="0" t="n">
        <f aca="false">$Q$35*(C53-$M$35)+$M$34</f>
        <v>60.1073606337765</v>
      </c>
      <c r="E53" s="0" t="n">
        <f aca="false">(A53-D53)*100/A53</f>
        <v>-1.87688243012964</v>
      </c>
    </row>
    <row r="54" customFormat="false" ht="15" hidden="false" customHeight="false" outlineLevel="0" collapsed="false">
      <c r="A54" s="0" t="n">
        <v>60</v>
      </c>
      <c r="B54" s="0" t="n">
        <v>24437</v>
      </c>
      <c r="C54" s="0" t="n">
        <f aca="false">$J$2*((1/(1/B54+1/$L$9))/((1/(1/B54+1/$L$9))+$I$4))</f>
        <v>0.541680212797399</v>
      </c>
      <c r="D54" s="0" t="n">
        <f aca="false">$Q$35*(C54-$M$35)+$M$34</f>
        <v>60.9956408814956</v>
      </c>
      <c r="E54" s="0" t="n">
        <f aca="false">(A54-D54)*100/A54</f>
        <v>-1.6594014691594</v>
      </c>
    </row>
    <row r="55" customFormat="false" ht="15" hidden="false" customHeight="false" outlineLevel="0" collapsed="false">
      <c r="A55" s="0" t="n">
        <v>61</v>
      </c>
      <c r="B55" s="0" t="n">
        <v>23539</v>
      </c>
      <c r="C55" s="0" t="n">
        <f aca="false">$J$2*((1/(1/B55+1/$L$9))/((1/(1/B55+1/$L$9))+$I$4))</f>
        <v>0.52814628972382</v>
      </c>
      <c r="D55" s="0" t="n">
        <f aca="false">$Q$35*(C55-$M$35)+$M$34</f>
        <v>61.8681914266146</v>
      </c>
      <c r="E55" s="0" t="n">
        <f aca="false">(A55-D55)*100/A55</f>
        <v>-1.42326463379446</v>
      </c>
    </row>
    <row r="56" customFormat="false" ht="15" hidden="false" customHeight="false" outlineLevel="0" collapsed="false">
      <c r="A56" s="0" t="n">
        <v>62</v>
      </c>
      <c r="B56" s="0" t="n">
        <v>22678</v>
      </c>
      <c r="C56" s="0" t="n">
        <f aca="false">$J$2*((1/(1/B56+1/$L$9))/((1/(1/B56+1/$L$9))+$I$4))</f>
        <v>0.514855939899282</v>
      </c>
      <c r="D56" s="0" t="n">
        <f aca="false">$Q$35*(C56-$M$35)+$M$34</f>
        <v>62.7250384709769</v>
      </c>
      <c r="E56" s="0" t="n">
        <f aca="false">(A56-D56)*100/A56</f>
        <v>-1.16941688867243</v>
      </c>
    </row>
    <row r="57" customFormat="false" ht="15" hidden="false" customHeight="false" outlineLevel="0" collapsed="false">
      <c r="A57" s="0" t="n">
        <v>63</v>
      </c>
      <c r="B57" s="0" t="n">
        <v>21851</v>
      </c>
      <c r="C57" s="0" t="n">
        <f aca="false">$J$2*((1/(1/B57+1/$L$9))/((1/(1/B57+1/$L$9))+$I$4))</f>
        <v>0.501790510918428</v>
      </c>
      <c r="D57" s="0" t="n">
        <f aca="false">$Q$35*(C57-$M$35)+$M$34</f>
        <v>63.5673845606863</v>
      </c>
      <c r="E57" s="0" t="n">
        <f aca="false">(A57-D57)*100/A57</f>
        <v>-0.900610413787744</v>
      </c>
    </row>
    <row r="58" customFormat="false" ht="15" hidden="false" customHeight="false" outlineLevel="0" collapsed="false">
      <c r="A58" s="0" t="n">
        <v>64</v>
      </c>
      <c r="B58" s="0" t="n">
        <v>21057</v>
      </c>
      <c r="C58" s="0" t="n">
        <f aca="false">$J$2*((1/(1/B58+1/$L$9))/((1/(1/B58+1/$L$9))+$I$4))</f>
        <v>0.488960271331466</v>
      </c>
      <c r="D58" s="0" t="n">
        <f aca="false">$Q$35*(C58-$M$35)+$M$34</f>
        <v>64.3945676682559</v>
      </c>
      <c r="E58" s="0" t="n">
        <f aca="false">(A58-D58)*100/A58</f>
        <v>-0.616511981649781</v>
      </c>
    </row>
    <row r="59" customFormat="false" ht="15" hidden="false" customHeight="false" outlineLevel="0" collapsed="false">
      <c r="A59" s="0" t="n">
        <v>65</v>
      </c>
      <c r="B59" s="0" t="n">
        <v>20296</v>
      </c>
      <c r="C59" s="0" t="n">
        <f aca="false">$J$2*((1/(1/B59+1/$L$9))/((1/(1/B59+1/$L$9))+$I$4))</f>
        <v>0.476391259815637</v>
      </c>
      <c r="D59" s="0" t="n">
        <f aca="false">$Q$35*(C59-$M$35)+$M$34</f>
        <v>65.2049090445235</v>
      </c>
      <c r="E59" s="0" t="n">
        <f aca="false">(A59-D59)*100/A59</f>
        <v>-0.315244683882226</v>
      </c>
    </row>
    <row r="60" customFormat="false" ht="15" hidden="false" customHeight="false" outlineLevel="0" collapsed="false">
      <c r="A60" s="0" t="n">
        <v>66</v>
      </c>
      <c r="B60" s="0" t="n">
        <v>19565</v>
      </c>
      <c r="C60" s="0" t="n">
        <f aca="false">$J$2*((1/(1/B60+1/$L$9))/((1/(1/B60+1/$L$9))+$I$4))</f>
        <v>0.464058793933731</v>
      </c>
      <c r="D60" s="0" t="n">
        <f aca="false">$Q$35*(C60-$M$35)+$M$34</f>
        <v>66</v>
      </c>
      <c r="E60" s="0" t="n">
        <f aca="false">(A60-D60)*100/A60</f>
        <v>0</v>
      </c>
    </row>
    <row r="61" customFormat="false" ht="15" hidden="false" customHeight="false" outlineLevel="0" collapsed="false">
      <c r="A61" s="0" t="n">
        <v>67</v>
      </c>
      <c r="B61" s="0" t="n">
        <v>18863</v>
      </c>
      <c r="C61" s="0" t="n">
        <f aca="false">$J$2*((1/(1/B61+1/$L$9))/((1/(1/B61+1/$L$9))+$I$4))</f>
        <v>0.451969127107445</v>
      </c>
      <c r="D61" s="0" t="n">
        <f aca="false">$Q$35*(C61-$M$35)+$M$34</f>
        <v>66.7794373680294</v>
      </c>
      <c r="E61" s="0" t="n">
        <f aca="false">(A61-D61)*100/A61</f>
        <v>0.329197958165108</v>
      </c>
    </row>
    <row r="62" customFormat="false" ht="15" hidden="false" customHeight="false" outlineLevel="0" collapsed="false">
      <c r="A62" s="0" t="n">
        <v>68</v>
      </c>
      <c r="B62" s="0" t="n">
        <v>18189</v>
      </c>
      <c r="C62" s="0" t="n">
        <f aca="false">$J$2*((1/(1/B62+1/$L$9))/((1/(1/B62+1/$L$9))+$I$4))</f>
        <v>0.440127439909663</v>
      </c>
      <c r="D62" s="0" t="n">
        <f aca="false">$Q$35*(C62-$M$35)+$M$34</f>
        <v>67.5428871499869</v>
      </c>
      <c r="E62" s="0" t="n">
        <f aca="false">(A62-D62)*100/A62</f>
        <v>0.672224779431077</v>
      </c>
    </row>
    <row r="63" customFormat="false" ht="15" hidden="false" customHeight="false" outlineLevel="0" collapsed="false">
      <c r="A63" s="0" t="n">
        <v>69</v>
      </c>
      <c r="B63" s="0" t="n">
        <v>17542</v>
      </c>
      <c r="C63" s="0" t="n">
        <f aca="false">$J$2*((1/(1/B63+1/$L$9))/((1/(1/B63+1/$L$9))+$I$4))</f>
        <v>0.428537798703029</v>
      </c>
      <c r="D63" s="0" t="n">
        <f aca="false">$Q$35*(C63-$M$35)+$M$34</f>
        <v>68.2900871819069</v>
      </c>
      <c r="E63" s="0" t="n">
        <f aca="false">(A63-D63)*100/A63</f>
        <v>1.02885915665667</v>
      </c>
    </row>
    <row r="64" customFormat="false" ht="15" hidden="false" customHeight="false" outlineLevel="0" collapsed="false">
      <c r="A64" s="0" t="n">
        <v>70</v>
      </c>
      <c r="B64" s="0" t="n">
        <v>16921</v>
      </c>
      <c r="C64" s="0" t="n">
        <f aca="false">$J$2*((1/(1/B64+1/$L$9))/((1/(1/B64+1/$L$9))+$I$4))</f>
        <v>0.417203120096831</v>
      </c>
      <c r="D64" s="0" t="n">
        <f aca="false">$Q$35*(C64-$M$35)+$M$34</f>
        <v>69.0208494259967</v>
      </c>
      <c r="E64" s="0" t="n">
        <f aca="false">(A64-D64)*100/A64</f>
        <v>1.39878653429047</v>
      </c>
    </row>
    <row r="65" customFormat="false" ht="15" hidden="false" customHeight="false" outlineLevel="0" collapsed="false">
      <c r="A65" s="0" t="n">
        <v>71</v>
      </c>
      <c r="B65" s="0" t="n">
        <v>16324</v>
      </c>
      <c r="C65" s="0" t="n">
        <f aca="false">$J$2*((1/(1/B65+1/$L$9))/((1/(1/B65+1/$L$9))+$I$4))</f>
        <v>0.406106386828297</v>
      </c>
      <c r="D65" s="0" t="n">
        <f aca="false">$Q$35*(C65-$M$35)+$M$34</f>
        <v>69.7362710084793</v>
      </c>
      <c r="E65" s="0" t="n">
        <f aca="false">(A65-D65)*100/A65</f>
        <v>1.77989998805729</v>
      </c>
    </row>
    <row r="66" customFormat="false" ht="15" hidden="false" customHeight="false" outlineLevel="0" collapsed="false">
      <c r="A66" s="0" t="n">
        <v>72</v>
      </c>
      <c r="B66" s="0" t="n">
        <v>15751</v>
      </c>
      <c r="C66" s="0" t="n">
        <f aca="false">$J$2*((1/(1/B66+1/$L$9))/((1/(1/B66+1/$L$9))+$I$4))</f>
        <v>0.395266231692294</v>
      </c>
      <c r="D66" s="0" t="n">
        <f aca="false">$Q$35*(C66-$M$35)+$M$34</f>
        <v>70.4351506475663</v>
      </c>
      <c r="E66" s="0" t="n">
        <f aca="false">(A66-D66)*100/A66</f>
        <v>2.1734018783801</v>
      </c>
    </row>
    <row r="67" customFormat="false" ht="15" hidden="false" customHeight="false" outlineLevel="0" collapsed="false">
      <c r="A67" s="0" t="n">
        <v>73</v>
      </c>
      <c r="B67" s="0" t="n">
        <v>15200</v>
      </c>
      <c r="C67" s="0" t="n">
        <f aca="false">$J$2*((1/(1/B67+1/$L$9))/((1/(1/B67+1/$L$9))+$I$4))</f>
        <v>0.384662576687117</v>
      </c>
      <c r="D67" s="0" t="n">
        <f aca="false">$Q$35*(C67-$M$35)+$M$34</f>
        <v>71.1187827995093</v>
      </c>
      <c r="E67" s="0" t="n">
        <f aca="false">(A67-D67)*100/A67</f>
        <v>2.57700986368594</v>
      </c>
    </row>
    <row r="68" customFormat="false" ht="15" hidden="false" customHeight="false" outlineLevel="0" collapsed="false">
      <c r="A68" s="0" t="n">
        <v>74</v>
      </c>
      <c r="B68" s="0" t="n">
        <v>14671</v>
      </c>
      <c r="C68" s="0" t="n">
        <f aca="false">$J$2*((1/(1/B68+1/$L$9))/((1/(1/B68+1/$L$9))+$I$4))</f>
        <v>0.374312288351811</v>
      </c>
      <c r="D68" s="0" t="n">
        <f aca="false">$Q$35*(C68-$M$35)+$M$34</f>
        <v>71.7860800554498</v>
      </c>
      <c r="E68" s="0" t="n">
        <f aca="false">(A68-D68)*100/A68</f>
        <v>2.99178370885168</v>
      </c>
    </row>
    <row r="69" customFormat="false" ht="15" hidden="false" customHeight="false" outlineLevel="0" collapsed="false">
      <c r="A69" s="0" t="n">
        <v>75</v>
      </c>
      <c r="B69" s="0" t="n">
        <v>14162</v>
      </c>
      <c r="C69" s="0" t="n">
        <f aca="false">$J$2*((1/(1/B69+1/$L$9))/((1/(1/B69+1/$L$9))+$I$4))</f>
        <v>0.364192200991241</v>
      </c>
      <c r="D69" s="0" t="n">
        <f aca="false">$Q$35*(C69-$M$35)+$M$34</f>
        <v>72.4385359394614</v>
      </c>
      <c r="E69" s="0" t="n">
        <f aca="false">(A69-D69)*100/A69</f>
        <v>3.41528541405148</v>
      </c>
    </row>
    <row r="70" customFormat="false" ht="15" hidden="false" customHeight="false" outlineLevel="0" collapsed="false">
      <c r="A70" s="0" t="n">
        <v>76</v>
      </c>
      <c r="B70" s="0" t="n">
        <v>13673</v>
      </c>
      <c r="C70" s="0" t="n">
        <f aca="false">$J$2*((1/(1/B70+1/$L$9))/((1/(1/B70+1/$L$9))+$I$4))</f>
        <v>0.354317371570367</v>
      </c>
      <c r="D70" s="0" t="n">
        <f aca="false">$Q$35*(C70-$M$35)+$M$34</f>
        <v>73.0751797084038</v>
      </c>
      <c r="E70" s="0" t="n">
        <f aca="false">(A70-D70)*100/A70</f>
        <v>3.84844775210025</v>
      </c>
    </row>
    <row r="71" customFormat="false" ht="15" hidden="false" customHeight="false" outlineLevel="0" collapsed="false">
      <c r="A71" s="0" t="n">
        <v>77</v>
      </c>
      <c r="B71" s="0" t="n">
        <v>13203</v>
      </c>
      <c r="C71" s="0" t="n">
        <f aca="false">$J$2*((1/(1/B71+1/$L$9))/((1/(1/B71+1/$L$9))+$I$4))</f>
        <v>0.344682214451846</v>
      </c>
      <c r="D71" s="0" t="n">
        <f aca="false">$Q$35*(C71-$M$35)+$M$34</f>
        <v>73.696371475962</v>
      </c>
      <c r="E71" s="0" t="n">
        <f aca="false">(A71-D71)*100/A71</f>
        <v>4.29042665459481</v>
      </c>
    </row>
    <row r="72" customFormat="false" ht="15" hidden="false" customHeight="false" outlineLevel="0" collapsed="false">
      <c r="A72" s="0" t="n">
        <v>78</v>
      </c>
      <c r="B72" s="0" t="n">
        <v>12751</v>
      </c>
      <c r="C72" s="0" t="n">
        <f aca="false">$J$2*((1/(1/B72+1/$L$9))/((1/(1/B72+1/$L$9))+$I$4))</f>
        <v>0.335279915857915</v>
      </c>
      <c r="D72" s="0" t="n">
        <f aca="false">$Q$35*(C72-$M$35)+$M$34</f>
        <v>74.3025505357146</v>
      </c>
      <c r="E72" s="0" t="n">
        <f aca="false">(A72-D72)*100/A72</f>
        <v>4.74031982600696</v>
      </c>
    </row>
    <row r="73" customFormat="false" ht="15" hidden="false" customHeight="false" outlineLevel="0" collapsed="false">
      <c r="A73" s="0" t="n">
        <v>79</v>
      </c>
      <c r="B73" s="0" t="n">
        <v>12316</v>
      </c>
      <c r="C73" s="0" t="n">
        <f aca="false">$J$2*((1/(1/B73+1/$L$9))/((1/(1/B73+1/$L$9))+$I$4))</f>
        <v>0.326102445599846</v>
      </c>
      <c r="D73" s="0" t="n">
        <f aca="false">$Q$35*(C73-$M$35)+$M$34</f>
        <v>74.8942346049202</v>
      </c>
      <c r="E73" s="0" t="n">
        <f aca="false">(A73-D73)*100/A73</f>
        <v>5.19717138617698</v>
      </c>
    </row>
    <row r="74" customFormat="false" ht="15" hidden="false" customHeight="false" outlineLevel="0" collapsed="false">
      <c r="A74" s="0" t="n">
        <v>80</v>
      </c>
      <c r="B74" s="0" t="n">
        <v>11898</v>
      </c>
      <c r="C74" s="0" t="n">
        <f aca="false">$J$2*((1/(1/B74+1/$L$9))/((1/(1/B74+1/$L$9))+$I$4))</f>
        <v>0.317162105399205</v>
      </c>
      <c r="D74" s="0" t="n">
        <f aca="false">$Q$35*(C74-$M$35)+$M$34</f>
        <v>75.4706305747515</v>
      </c>
      <c r="E74" s="0" t="n">
        <f aca="false">(A74-D74)*100/A74</f>
        <v>5.66171178156059</v>
      </c>
    </row>
    <row r="75" customFormat="false" ht="15" hidden="false" customHeight="false" outlineLevel="0" collapsed="false">
      <c r="A75" s="0" t="n">
        <v>81</v>
      </c>
      <c r="B75" s="0" t="n">
        <v>11496</v>
      </c>
      <c r="C75" s="0" t="n">
        <f aca="false">$J$2*((1/(1/B75+1/$L$9))/((1/(1/B75+1/$L$9))+$I$4))</f>
        <v>0.308449330037726</v>
      </c>
      <c r="D75" s="0" t="n">
        <f aca="false">$Q$35*(C75-$M$35)+$M$34</f>
        <v>76.0323551279226</v>
      </c>
      <c r="E75" s="0" t="n">
        <f aca="false">(A75-D75)*100/A75</f>
        <v>6.13289490379928</v>
      </c>
    </row>
    <row r="76" customFormat="false" ht="15" hidden="false" customHeight="false" outlineLevel="0" collapsed="false">
      <c r="A76" s="0" t="n">
        <v>82</v>
      </c>
      <c r="B76" s="0" t="n">
        <v>11109</v>
      </c>
      <c r="C76" s="0" t="n">
        <f aca="false">$J$2*((1/(1/B76+1/$L$9))/((1/(1/B76+1/$L$9))+$I$4))</f>
        <v>0.299953362025234</v>
      </c>
      <c r="D76" s="0" t="n">
        <f aca="false">$Q$35*(C76-$M$35)+$M$34</f>
        <v>76.5801018145493</v>
      </c>
      <c r="E76" s="0" t="n">
        <f aca="false">(A76-D76)*100/A76</f>
        <v>6.60963193347647</v>
      </c>
    </row>
    <row r="77" customFormat="false" ht="15" hidden="false" customHeight="false" outlineLevel="0" collapsed="false">
      <c r="A77" s="0" t="n">
        <v>83</v>
      </c>
      <c r="B77" s="0" t="n">
        <v>10737</v>
      </c>
      <c r="C77" s="0" t="n">
        <f aca="false">$J$2*((1/(1/B77+1/$L$9))/((1/(1/B77+1/$L$9))+$I$4))</f>
        <v>0.291684640334557</v>
      </c>
      <c r="D77" s="0" t="n">
        <f aca="false">$Q$35*(C77-$M$35)+$M$34</f>
        <v>77.113197619765</v>
      </c>
      <c r="E77" s="0" t="n">
        <f aca="false">(A77-D77)*100/A77</f>
        <v>7.09253298823497</v>
      </c>
    </row>
    <row r="78" customFormat="false" ht="15" hidden="false" customHeight="false" outlineLevel="0" collapsed="false">
      <c r="A78" s="0" t="n">
        <v>84</v>
      </c>
      <c r="B78" s="0" t="n">
        <v>10379</v>
      </c>
      <c r="C78" s="0" t="n">
        <f aca="false">$J$2*((1/(1/B78+1/$L$9))/((1/(1/B78+1/$L$9))+$I$4))</f>
        <v>0.283630898159956</v>
      </c>
      <c r="D78" s="0" t="n">
        <f aca="false">$Q$35*(C78-$M$35)+$M$34</f>
        <v>77.6324334013259</v>
      </c>
      <c r="E78" s="0" t="n">
        <f aca="false">(A78-D78)*100/A78</f>
        <v>7.58043642699293</v>
      </c>
    </row>
    <row r="79" customFormat="false" ht="15" hidden="false" customHeight="false" outlineLevel="0" collapsed="false">
      <c r="A79" s="0" t="n">
        <v>85</v>
      </c>
      <c r="B79" s="0" t="n">
        <v>10035</v>
      </c>
      <c r="C79" s="0" t="n">
        <f aca="false">$J$2*((1/(1/B79+1/$L$9))/((1/(1/B79+1/$L$9))+$I$4))</f>
        <v>0.275801615724161</v>
      </c>
      <c r="D79" s="0" t="n">
        <f aca="false">$Q$35*(C79-$M$35)+$M$34</f>
        <v>78.1371979562967</v>
      </c>
      <c r="E79" s="0" t="n">
        <f aca="false">(A79-D79)*100/A79</f>
        <v>8.07388475729801</v>
      </c>
    </row>
    <row r="80" customFormat="false" ht="15" hidden="false" customHeight="false" outlineLevel="0" collapsed="false">
      <c r="A80" s="0" t="n">
        <v>86</v>
      </c>
      <c r="B80" s="0" t="n">
        <v>9703</v>
      </c>
      <c r="C80" s="0" t="n">
        <f aca="false">$J$2*((1/(1/B80+1/$L$9))/((1/(1/B80+1/$L$9))+$I$4))</f>
        <v>0.268159891462741</v>
      </c>
      <c r="D80" s="0" t="n">
        <f aca="false">$Q$35*(C80-$M$35)+$M$34</f>
        <v>78.6298703790451</v>
      </c>
      <c r="E80" s="0" t="n">
        <f aca="false">(A80-D80)*100/A80</f>
        <v>8.569918163901</v>
      </c>
    </row>
    <row r="81" customFormat="false" ht="15" hidden="false" customHeight="false" outlineLevel="0" collapsed="false">
      <c r="A81" s="0" t="n">
        <v>87</v>
      </c>
      <c r="B81" s="0" t="n">
        <v>9383</v>
      </c>
      <c r="C81" s="0" t="n">
        <f aca="false">$J$2*((1/(1/B81+1/$L$9))/((1/(1/B81+1/$L$9))+$I$4))</f>
        <v>0.260713503864742</v>
      </c>
      <c r="D81" s="0" t="n">
        <f aca="false">$Q$35*(C81-$M$35)+$M$34</f>
        <v>79.1099491797356</v>
      </c>
      <c r="E81" s="0" t="n">
        <f aca="false">(A81-D81)*100/A81</f>
        <v>9.06902393133843</v>
      </c>
    </row>
    <row r="82" customFormat="false" ht="15" hidden="false" customHeight="false" outlineLevel="0" collapsed="false">
      <c r="A82" s="0" t="n">
        <v>88</v>
      </c>
      <c r="B82" s="0" t="n">
        <v>9076</v>
      </c>
      <c r="C82" s="0" t="n">
        <f aca="false">$J$2*((1/(1/B82+1/$L$9))/((1/(1/B82+1/$L$9))+$I$4))</f>
        <v>0.253493804590697</v>
      </c>
      <c r="D82" s="0" t="n">
        <f aca="false">$Q$35*(C82-$M$35)+$M$34</f>
        <v>79.575413073901</v>
      </c>
      <c r="E82" s="0" t="n">
        <f aca="false">(A82-D82)*100/A82</f>
        <v>9.57339423420339</v>
      </c>
    </row>
    <row r="83" customFormat="false" ht="15" hidden="false" customHeight="false" outlineLevel="0" collapsed="false">
      <c r="A83" s="0" t="n">
        <v>89</v>
      </c>
      <c r="B83" s="0" t="n">
        <v>8780</v>
      </c>
      <c r="C83" s="0" t="n">
        <f aca="false">$J$2*((1/(1/B83+1/$L$9))/((1/(1/B83+1/$L$9))+$I$4))</f>
        <v>0.246461381422252</v>
      </c>
      <c r="D83" s="0" t="n">
        <f aca="false">$Q$35*(C83-$M$35)+$M$34</f>
        <v>80.0288030212041</v>
      </c>
      <c r="E83" s="0" t="n">
        <f aca="false">(A83-D83)*100/A83</f>
        <v>10.0799966053887</v>
      </c>
    </row>
    <row r="84" customFormat="false" ht="15" hidden="false" customHeight="false" outlineLevel="0" collapsed="false">
      <c r="A84" s="0" t="n">
        <v>90</v>
      </c>
      <c r="B84" s="0" t="n">
        <v>8495</v>
      </c>
      <c r="C84" s="0" t="n">
        <f aca="false">$J$2*((1/(1/B84+1/$L$9))/((1/(1/B84+1/$L$9))+$I$4))</f>
        <v>0.239623044704676</v>
      </c>
      <c r="D84" s="0" t="n">
        <f aca="false">$Q$35*(C84-$M$35)+$M$34</f>
        <v>80.4696799493637</v>
      </c>
      <c r="E84" s="0" t="n">
        <f aca="false">(A84-D84)*100/A84</f>
        <v>10.589244500707</v>
      </c>
    </row>
    <row r="85" customFormat="false" ht="15" hidden="false" customHeight="false" outlineLevel="0" collapsed="false">
      <c r="A85" s="0" t="n">
        <v>91</v>
      </c>
      <c r="B85" s="0" t="n">
        <v>8220</v>
      </c>
      <c r="C85" s="0" t="n">
        <f aca="false">$J$2*((1/(1/B85+1/$L$9))/((1/(1/B85+1/$L$9))+$I$4))</f>
        <v>0.232961181724493</v>
      </c>
      <c r="D85" s="0" t="n">
        <f aca="false">$Q$35*(C85-$M$35)+$M$34</f>
        <v>80.899179374125</v>
      </c>
      <c r="E85" s="0" t="n">
        <f aca="false">(A85-D85)*100/A85</f>
        <v>11.0998028855769</v>
      </c>
    </row>
    <row r="86" customFormat="false" ht="15" hidden="false" customHeight="false" outlineLevel="0" collapsed="false">
      <c r="A86" s="0" t="n">
        <v>92</v>
      </c>
      <c r="B86" s="0" t="n">
        <v>7956</v>
      </c>
      <c r="C86" s="0" t="n">
        <f aca="false">$J$2*((1/(1/B86+1/$L$9))/((1/(1/B86+1/$L$9))+$I$4))</f>
        <v>0.22650631513562</v>
      </c>
      <c r="D86" s="0" t="n">
        <f aca="false">$Q$35*(C86-$M$35)+$M$34</f>
        <v>81.3153334582122</v>
      </c>
      <c r="E86" s="0" t="n">
        <f aca="false">(A86-D86)*100/A86</f>
        <v>11.6137679802041</v>
      </c>
    </row>
    <row r="87" customFormat="false" ht="15" hidden="false" customHeight="false" outlineLevel="0" collapsed="false">
      <c r="A87" s="0" t="n">
        <v>93</v>
      </c>
      <c r="B87" s="0" t="n">
        <v>7701</v>
      </c>
      <c r="C87" s="0" t="n">
        <f aca="false">$J$2*((1/(1/B87+1/$L$9))/((1/(1/B87+1/$L$9))+$I$4))</f>
        <v>0.220215420876588</v>
      </c>
      <c r="D87" s="0" t="n">
        <f aca="false">$Q$35*(C87-$M$35)+$M$34</f>
        <v>81.7209160217573</v>
      </c>
      <c r="E87" s="0" t="n">
        <f aca="false">(A87-D87)*100/A87</f>
        <v>12.128047288433</v>
      </c>
    </row>
    <row r="88" customFormat="false" ht="15" hidden="false" customHeight="false" outlineLevel="0" collapsed="false">
      <c r="A88" s="0" t="n">
        <v>94</v>
      </c>
      <c r="B88" s="0" t="n">
        <v>7455</v>
      </c>
      <c r="C88" s="0" t="n">
        <f aca="false">$J$2*((1/(1/B88+1/$L$9))/((1/(1/B88+1/$L$9))+$I$4))</f>
        <v>0.214093638499695</v>
      </c>
      <c r="D88" s="0" t="n">
        <f aca="false">$Q$35*(C88-$M$35)+$M$34</f>
        <v>82.1155957107889</v>
      </c>
      <c r="E88" s="0" t="n">
        <f aca="false">(A88-D88)*100/A88</f>
        <v>12.6429832863948</v>
      </c>
    </row>
    <row r="89" customFormat="false" ht="15" hidden="false" customHeight="false" outlineLevel="0" collapsed="false">
      <c r="A89" s="0" t="n">
        <v>95</v>
      </c>
      <c r="B89" s="0" t="n">
        <v>7219</v>
      </c>
      <c r="C89" s="0" t="n">
        <f aca="false">$J$2*((1/(1/B89+1/$L$9))/((1/(1/B89+1/$L$9))+$I$4))</f>
        <v>0.208171236826928</v>
      </c>
      <c r="D89" s="0" t="n">
        <f aca="false">$Q$35*(C89-$M$35)+$M$34</f>
        <v>82.497421052923</v>
      </c>
      <c r="E89" s="0" t="n">
        <f aca="false">(A89-D89)*100/A89</f>
        <v>13.1606094179758</v>
      </c>
    </row>
    <row r="90" customFormat="false" ht="15" hidden="false" customHeight="false" outlineLevel="0" collapsed="false">
      <c r="A90" s="0" t="n">
        <v>96</v>
      </c>
      <c r="B90" s="0" t="n">
        <v>6990</v>
      </c>
      <c r="C90" s="0" t="n">
        <f aca="false">$J$2*((1/(1/B90+1/$L$9))/((1/(1/B90+1/$L$9))+$I$4))</f>
        <v>0.202377610107036</v>
      </c>
      <c r="D90" s="0" t="n">
        <f aca="false">$Q$35*(C90-$M$35)+$M$34</f>
        <v>82.8709440975845</v>
      </c>
      <c r="E90" s="0" t="n">
        <f aca="false">(A90-D90)*100/A90</f>
        <v>13.6760998983495</v>
      </c>
    </row>
    <row r="91" customFormat="false" ht="15" hidden="false" customHeight="false" outlineLevel="0" collapsed="false">
      <c r="A91" s="0" t="n">
        <v>97</v>
      </c>
      <c r="B91" s="0" t="n">
        <v>6770</v>
      </c>
      <c r="C91" s="0" t="n">
        <f aca="false">$J$2*((1/(1/B91+1/$L$9))/((1/(1/B91+1/$L$9))+$I$4))</f>
        <v>0.196767658974811</v>
      </c>
      <c r="D91" s="0" t="n">
        <f aca="false">$Q$35*(C91-$M$35)+$M$34</f>
        <v>83.2326253257031</v>
      </c>
      <c r="E91" s="0" t="n">
        <f aca="false">(A91-D91)*100/A91</f>
        <v>14.1931697673164</v>
      </c>
    </row>
    <row r="92" customFormat="false" ht="15" hidden="false" customHeight="false" outlineLevel="0" collapsed="false">
      <c r="A92" s="0" t="n">
        <v>98</v>
      </c>
      <c r="B92" s="0" t="n">
        <v>6558</v>
      </c>
      <c r="C92" s="0" t="n">
        <f aca="false">$J$2*((1/(1/B92+1/$L$9))/((1/(1/B92+1/$L$9))+$I$4))</f>
        <v>0.191320414441812</v>
      </c>
      <c r="D92" s="0" t="n">
        <f aca="false">$Q$35*(C92-$M$35)+$M$34</f>
        <v>83.5838166366647</v>
      </c>
      <c r="E92" s="0" t="n">
        <f aca="false">(A92-D92)*100/A92</f>
        <v>14.7103911870768</v>
      </c>
    </row>
    <row r="93" customFormat="false" ht="15" hidden="false" customHeight="false" outlineLevel="0" collapsed="false">
      <c r="A93" s="0" t="n">
        <v>99</v>
      </c>
      <c r="B93" s="0" t="n">
        <v>6354</v>
      </c>
      <c r="C93" s="0" t="n">
        <f aca="false">$J$2*((1/(1/B93+1/$L$9))/((1/(1/B93+1/$L$9))+$I$4))</f>
        <v>0.186040032650744</v>
      </c>
      <c r="D93" s="0" t="n">
        <f aca="false">$Q$35*(C93-$M$35)+$M$34</f>
        <v>83.9242500782607</v>
      </c>
      <c r="E93" s="0" t="n">
        <f aca="false">(A93-D93)*100/A93</f>
        <v>15.2280302239791</v>
      </c>
    </row>
    <row r="94" customFormat="false" ht="15" hidden="false" customHeight="false" outlineLevel="0" collapsed="false">
      <c r="A94" s="0" t="n">
        <v>100</v>
      </c>
      <c r="B94" s="0" t="n">
        <v>6173</v>
      </c>
      <c r="C94" s="0" t="n">
        <f aca="false">$J$2*((1/(1/B94+1/$L$9))/((1/(1/B94+1/$L$9))+$I$4))</f>
        <v>0.181322877539031</v>
      </c>
      <c r="D94" s="0" t="n">
        <f aca="false">$Q$35*(C94-$M$35)+$M$34</f>
        <v>84.2283715249216</v>
      </c>
      <c r="E94" s="0" t="n">
        <f aca="false">(A94-D94)*100/A94</f>
        <v>15.7716284750784</v>
      </c>
    </row>
    <row r="95" customFormat="false" ht="15" hidden="false" customHeight="false" outlineLevel="0" collapsed="false">
      <c r="A95" s="0" t="n">
        <v>101</v>
      </c>
      <c r="B95" s="0" t="n">
        <v>5966</v>
      </c>
      <c r="C95" s="0" t="n">
        <f aca="false">$J$2*((1/(1/B95+1/$L$9))/((1/(1/B95+1/$L$9))+$I$4))</f>
        <v>0.175890719365329</v>
      </c>
      <c r="D95" s="0" t="n">
        <f aca="false">$Q$35*(C95-$M$35)+$M$34</f>
        <v>84.57859019765</v>
      </c>
      <c r="E95" s="0" t="n">
        <f aca="false">(A95-D95)*100/A95</f>
        <v>16.2588215864852</v>
      </c>
    </row>
    <row r="96" customFormat="false" ht="15" hidden="false" customHeight="false" outlineLevel="0" collapsed="false">
      <c r="A96" s="0" t="n">
        <v>102</v>
      </c>
      <c r="B96" s="0" t="n">
        <v>5783</v>
      </c>
      <c r="C96" s="0" t="n">
        <f aca="false">$J$2*((1/(1/B96+1/$L$9))/((1/(1/B96+1/$L$9))+$I$4))</f>
        <v>0.171054801642077</v>
      </c>
      <c r="D96" s="0" t="n">
        <f aca="false">$Q$35*(C96-$M$35)+$M$34</f>
        <v>84.8903684324333</v>
      </c>
      <c r="E96" s="0" t="n">
        <f aca="false">(A96-D96)*100/A96</f>
        <v>16.7741485956536</v>
      </c>
    </row>
    <row r="97" customFormat="false" ht="15" hidden="false" customHeight="false" outlineLevel="0" collapsed="false">
      <c r="A97" s="0" t="n">
        <v>103</v>
      </c>
      <c r="B97" s="0" t="n">
        <v>5606</v>
      </c>
      <c r="C97" s="0" t="n">
        <f aca="false">$J$2*((1/(1/B97+1/$L$9))/((1/(1/B97+1/$L$9))+$I$4))</f>
        <v>0.166347156781642</v>
      </c>
      <c r="D97" s="0" t="n">
        <f aca="false">$Q$35*(C97-$M$35)+$M$34</f>
        <v>85.1938767401773</v>
      </c>
      <c r="E97" s="0" t="n">
        <f aca="false">(A97-D97)*100/A97</f>
        <v>17.2874983105075</v>
      </c>
    </row>
    <row r="98" customFormat="false" ht="15" hidden="false" customHeight="false" outlineLevel="0" collapsed="false">
      <c r="A98" s="0" t="n">
        <v>104</v>
      </c>
      <c r="B98" s="0" t="n">
        <v>5435</v>
      </c>
      <c r="C98" s="0" t="n">
        <f aca="false">$J$2*((1/(1/B98+1/$L$9))/((1/(1/B98+1/$L$9))+$I$4))</f>
        <v>0.161770542076306</v>
      </c>
      <c r="D98" s="0" t="n">
        <f aca="false">$Q$35*(C98-$M$35)+$M$34</f>
        <v>85.4889373544745</v>
      </c>
      <c r="E98" s="0" t="n">
        <f aca="false">(A98-D98)*100/A98</f>
        <v>17.7990986976207</v>
      </c>
    </row>
    <row r="99" customFormat="false" ht="15" hidden="false" customHeight="false" outlineLevel="0" collapsed="false">
      <c r="A99" s="0" t="n">
        <v>105</v>
      </c>
      <c r="B99" s="0" t="n">
        <v>5270</v>
      </c>
      <c r="C99" s="0" t="n">
        <f aca="false">$J$2*((1/(1/B99+1/$L$9))/((1/(1/B99+1/$L$9))+$I$4))</f>
        <v>0.157327664193957</v>
      </c>
      <c r="D99" s="0" t="n">
        <f aca="false">$Q$35*(C99-$M$35)+$M$34</f>
        <v>85.7753757727413</v>
      </c>
      <c r="E99" s="0" t="n">
        <f aca="false">(A99-D99)*100/A99</f>
        <v>18.3091659307226</v>
      </c>
    </row>
    <row r="100" customFormat="false" ht="15" hidden="false" customHeight="false" outlineLevel="0" collapsed="false">
      <c r="A100" s="0" t="n">
        <v>106</v>
      </c>
      <c r="B100" s="0" t="n">
        <v>5111</v>
      </c>
      <c r="C100" s="0" t="n">
        <f aca="false">$J$2*((1/(1/B100+1/$L$9))/((1/(1/B100+1/$L$9))+$I$4))</f>
        <v>0.153021175445918</v>
      </c>
      <c r="D100" s="0" t="n">
        <f aca="false">$Q$35*(C100-$M$35)+$M$34</f>
        <v>86.0530209968364</v>
      </c>
      <c r="E100" s="0" t="n">
        <f aca="false">(A100-D100)*100/A100</f>
        <v>18.8179047199657</v>
      </c>
    </row>
    <row r="101" customFormat="false" ht="15" hidden="false" customHeight="false" outlineLevel="0" collapsed="false">
      <c r="A101" s="0" t="n">
        <v>107</v>
      </c>
      <c r="B101" s="0" t="n">
        <v>4957</v>
      </c>
      <c r="C101" s="0" t="n">
        <f aca="false">$J$2*((1/(1/B101+1/$L$9))/((1/(1/B101+1/$L$9))+$I$4))</f>
        <v>0.14882635515039</v>
      </c>
      <c r="D101" s="0" t="n">
        <f aca="false">$Q$35*(C101-$M$35)+$M$34</f>
        <v>86.3234668029518</v>
      </c>
      <c r="E101" s="0" t="n">
        <f aca="false">(A101-D101)*100/A101</f>
        <v>19.3238628009796</v>
      </c>
    </row>
    <row r="102" customFormat="false" ht="15" hidden="false" customHeight="false" outlineLevel="0" collapsed="false">
      <c r="A102" s="0" t="n">
        <v>108</v>
      </c>
      <c r="B102" s="0" t="n">
        <v>4809</v>
      </c>
      <c r="C102" s="0" t="n">
        <f aca="false">$J$2*((1/(1/B102+1/$L$9))/((1/(1/B102+1/$L$9))+$I$4))</f>
        <v>0.144772756299148</v>
      </c>
      <c r="D102" s="0" t="n">
        <f aca="false">$Q$35*(C102-$M$35)+$M$34</f>
        <v>86.5848078692573</v>
      </c>
      <c r="E102" s="0" t="n">
        <f aca="false">(A102-D102)*100/A102</f>
        <v>19.8288816025395</v>
      </c>
    </row>
    <row r="103" customFormat="false" ht="15" hidden="false" customHeight="false" outlineLevel="0" collapsed="false">
      <c r="A103" s="0" t="n">
        <v>109</v>
      </c>
      <c r="B103" s="0" t="n">
        <v>4666</v>
      </c>
      <c r="C103" s="0" t="n">
        <f aca="false">$J$2*((1/(1/B103+1/$L$9))/((1/(1/B103+1/$L$9))+$I$4))</f>
        <v>0.140835254088465</v>
      </c>
      <c r="D103" s="0" t="n">
        <f aca="false">$Q$35*(C103-$M$35)+$M$34</f>
        <v>86.8386640262386</v>
      </c>
      <c r="E103" s="0" t="n">
        <f aca="false">(A103-D103)*100/A103</f>
        <v>20.3315008933591</v>
      </c>
    </row>
    <row r="104" customFormat="false" ht="15" hidden="false" customHeight="false" outlineLevel="0" collapsed="false">
      <c r="A104" s="0" t="n">
        <v>110</v>
      </c>
      <c r="B104" s="0" t="n">
        <v>4527</v>
      </c>
      <c r="C104" s="0" t="n">
        <f aca="false">$J$2*((1/(1/B104+1/$L$9))/((1/(1/B104+1/$L$9))+$I$4))</f>
        <v>0.136988097639701</v>
      </c>
      <c r="D104" s="0" t="n">
        <f aca="false">$Q$35*(C104-$M$35)+$M$34</f>
        <v>87.086695468288</v>
      </c>
      <c r="E104" s="0" t="n">
        <f aca="false">(A104-D104)*100/A104</f>
        <v>20.8302768470109</v>
      </c>
    </row>
    <row r="105" customFormat="false" ht="15" hidden="false" customHeight="false" outlineLevel="0" collapsed="false">
      <c r="A105" s="0" t="n">
        <v>111</v>
      </c>
      <c r="B105" s="0" t="n">
        <v>4394</v>
      </c>
      <c r="C105" s="0" t="n">
        <f aca="false">$J$2*((1/(1/B105+1/$L$9))/((1/(1/B105+1/$L$9))+$I$4))</f>
        <v>0.133288598007133</v>
      </c>
      <c r="D105" s="0" t="n">
        <f aca="false">$Q$35*(C105-$M$35)+$M$34</f>
        <v>87.3252072732921</v>
      </c>
      <c r="E105" s="0" t="n">
        <f aca="false">(A105-D105)*100/A105</f>
        <v>21.3286420961333</v>
      </c>
    </row>
    <row r="106" customFormat="false" ht="15" hidden="false" customHeight="false" outlineLevel="0" collapsed="false">
      <c r="A106" s="0" t="n">
        <v>112</v>
      </c>
      <c r="B106" s="0" t="n">
        <v>4264</v>
      </c>
      <c r="C106" s="0" t="n">
        <f aca="false">$J$2*((1/(1/B106+1/$L$9))/((1/(1/B106+1/$L$9))+$I$4))</f>
        <v>0.129655019902698</v>
      </c>
      <c r="D106" s="0" t="n">
        <f aca="false">$Q$35*(C106-$M$35)+$M$34</f>
        <v>87.5594690271472</v>
      </c>
      <c r="E106" s="0" t="n">
        <f aca="false">(A106-D106)*100/A106</f>
        <v>21.8219026543329</v>
      </c>
    </row>
    <row r="107" customFormat="false" ht="15" hidden="false" customHeight="false" outlineLevel="0" collapsed="false">
      <c r="A107" s="0" t="n">
        <v>113</v>
      </c>
      <c r="B107" s="0" t="n">
        <v>4140</v>
      </c>
      <c r="C107" s="0" t="n">
        <f aca="false">$J$2*((1/(1/B107+1/$L$9))/((1/(1/B107+1/$L$9))+$I$4))</f>
        <v>0.126172885112671</v>
      </c>
      <c r="D107" s="0" t="n">
        <f aca="false">$Q$35*(C107-$M$35)+$M$34</f>
        <v>87.7839670232343</v>
      </c>
      <c r="E107" s="0" t="n">
        <f aca="false">(A107-D107)*100/A107</f>
        <v>22.3150734307661</v>
      </c>
    </row>
    <row r="108" customFormat="false" ht="15" hidden="false" customHeight="false" outlineLevel="0" collapsed="false">
      <c r="A108" s="0" t="n">
        <v>114</v>
      </c>
      <c r="B108" s="0" t="n">
        <v>4019</v>
      </c>
      <c r="C108" s="0" t="n">
        <f aca="false">$J$2*((1/(1/B108+1/$L$9))/((1/(1/B108+1/$L$9))+$I$4))</f>
        <v>0.122759584590607</v>
      </c>
      <c r="D108" s="0" t="n">
        <f aca="false">$Q$35*(C108-$M$35)+$M$34</f>
        <v>88.0040271798489</v>
      </c>
      <c r="E108" s="0" t="n">
        <f aca="false">(A108-D108)*100/A108</f>
        <v>22.8034849299571</v>
      </c>
    </row>
    <row r="109" customFormat="false" ht="15" hidden="false" customHeight="false" outlineLevel="0" collapsed="false">
      <c r="A109" s="0" t="n">
        <v>115</v>
      </c>
      <c r="B109" s="0" t="n">
        <v>3903</v>
      </c>
      <c r="C109" s="0" t="n">
        <f aca="false">$J$2*((1/(1/B109+1/$L$9))/((1/(1/B109+1/$L$9))+$I$4))</f>
        <v>0.119472942136801</v>
      </c>
      <c r="D109" s="0" t="n">
        <f aca="false">$Q$35*(C109-$M$35)+$M$34</f>
        <v>88.2159215174396</v>
      </c>
      <c r="E109" s="0" t="n">
        <f aca="false">(A109-D109)*100/A109</f>
        <v>23.2905030283134</v>
      </c>
    </row>
    <row r="110" customFormat="false" ht="15" hidden="false" customHeight="false" outlineLevel="0" collapsed="false">
      <c r="A110" s="0" t="n">
        <v>116</v>
      </c>
      <c r="B110" s="0" t="n">
        <v>3790</v>
      </c>
      <c r="C110" s="0" t="n">
        <f aca="false">$J$2*((1/(1/B110+1/$L$9))/((1/(1/B110+1/$L$9))+$I$4))</f>
        <v>0.116257668711656</v>
      </c>
      <c r="D110" s="0" t="n">
        <f aca="false">$Q$35*(C110-$M$35)+$M$34</f>
        <v>88.4232145960662</v>
      </c>
      <c r="E110" s="0" t="n">
        <f aca="false">(A110-D110)*100/A110</f>
        <v>23.7730908654602</v>
      </c>
    </row>
    <row r="111" customFormat="false" ht="15" hidden="false" customHeight="false" outlineLevel="0" collapsed="false">
      <c r="A111" s="0" t="n">
        <v>117</v>
      </c>
      <c r="B111" s="0" t="n">
        <v>3681</v>
      </c>
      <c r="C111" s="0" t="n">
        <f aca="false">$J$2*((1/(1/B111+1/$L$9))/((1/(1/B111+1/$L$9))+$I$4))</f>
        <v>0.113143384065125</v>
      </c>
      <c r="D111" s="0" t="n">
        <f aca="false">$Q$35*(C111-$M$35)+$M$34</f>
        <v>88.623996789907</v>
      </c>
      <c r="E111" s="0" t="n">
        <f aca="false">(A111-D111)*100/A111</f>
        <v>24.2529941966607</v>
      </c>
    </row>
    <row r="112" customFormat="false" ht="15" hidden="false" customHeight="false" outlineLevel="0" collapsed="false">
      <c r="A112" s="0" t="n">
        <v>118</v>
      </c>
      <c r="B112" s="0" t="n">
        <v>3576</v>
      </c>
      <c r="C112" s="0" t="n">
        <f aca="false">$J$2*((1/(1/B112+1/$L$9))/((1/(1/B112+1/$L$9))+$I$4))</f>
        <v>0.110131402120352</v>
      </c>
      <c r="D112" s="0" t="n">
        <f aca="false">$Q$35*(C112-$M$35)+$M$34</f>
        <v>88.8181833885386</v>
      </c>
      <c r="E112" s="0" t="n">
        <f aca="false">(A112-D112)*100/A112</f>
        <v>24.7303530605605</v>
      </c>
    </row>
    <row r="113" customFormat="false" ht="15" hidden="false" customHeight="false" outlineLevel="0" collapsed="false">
      <c r="A113" s="0" t="n">
        <v>119</v>
      </c>
      <c r="B113" s="0" t="n">
        <v>3474</v>
      </c>
      <c r="C113" s="0" t="n">
        <f aca="false">$J$2*((1/(1/B113+1/$L$9))/((1/(1/B113+1/$L$9))+$I$4))</f>
        <v>0.107194150428245</v>
      </c>
      <c r="D113" s="0" t="n">
        <f aca="false">$Q$35*(C113-$M$35)+$M$34</f>
        <v>89.0075520254937</v>
      </c>
      <c r="E113" s="0" t="n">
        <f aca="false">(A113-D113)*100/A113</f>
        <v>25.2037377937027</v>
      </c>
    </row>
    <row r="114" customFormat="false" ht="15" hidden="false" customHeight="false" outlineLevel="0" collapsed="false">
      <c r="A114" s="0" t="n">
        <v>120</v>
      </c>
      <c r="B114" s="0" t="n">
        <v>3376</v>
      </c>
      <c r="C114" s="0" t="n">
        <f aca="false">$J$2*((1/(1/B114+1/$L$9))/((1/(1/B114+1/$L$9))+$I$4))</f>
        <v>0.104361510791367</v>
      </c>
      <c r="D114" s="0" t="n">
        <f aca="false">$Q$35*(C114-$M$35)+$M$34</f>
        <v>89.1901761800605</v>
      </c>
      <c r="E114" s="0" t="n">
        <f aca="false">(A114-D114)*100/A114</f>
        <v>25.6748531832829</v>
      </c>
    </row>
    <row r="115" customFormat="false" ht="15" hidden="false" customHeight="false" outlineLevel="0" collapsed="false">
      <c r="A115" s="0" t="n">
        <v>121</v>
      </c>
      <c r="B115" s="0" t="n">
        <v>3280</v>
      </c>
      <c r="C115" s="0" t="n">
        <f aca="false">$J$2*((1/(1/B115+1/$L$9))/((1/(1/B115+1/$L$9))+$I$4))</f>
        <v>0.101576576576577</v>
      </c>
      <c r="D115" s="0" t="n">
        <f aca="false">$Q$35*(C115-$M$35)+$M$34</f>
        <v>89.3697247007684</v>
      </c>
      <c r="E115" s="0" t="n">
        <f aca="false">(A115-D115)*100/A115</f>
        <v>26.1407233877947</v>
      </c>
    </row>
    <row r="116" customFormat="false" ht="15" hidden="false" customHeight="false" outlineLevel="0" collapsed="false">
      <c r="A116" s="0" t="n">
        <v>122</v>
      </c>
      <c r="B116" s="0" t="n">
        <v>3188</v>
      </c>
      <c r="C116" s="0" t="n">
        <f aca="false">$J$2*((1/(1/B116+1/$L$9))/((1/(1/B116+1/$L$9))+$I$4))</f>
        <v>0.0988982477250508</v>
      </c>
      <c r="D116" s="0" t="n">
        <f aca="false">$Q$35*(C116-$M$35)+$M$34</f>
        <v>89.5424002277905</v>
      </c>
      <c r="E116" s="0" t="n">
        <f aca="false">(A116-D116)*100/A116</f>
        <v>26.6045899772209</v>
      </c>
    </row>
    <row r="117" customFormat="false" ht="15" hidden="false" customHeight="false" outlineLevel="0" collapsed="false">
      <c r="A117" s="0" t="n">
        <v>123</v>
      </c>
      <c r="B117" s="0" t="n">
        <v>3099</v>
      </c>
      <c r="C117" s="0" t="n">
        <f aca="false">$J$2*((1/(1/B117+1/$L$9))/((1/(1/B117+1/$L$9))+$I$4))</f>
        <v>0.096298423699128</v>
      </c>
      <c r="D117" s="0" t="n">
        <f aca="false">$Q$35*(C117-$M$35)+$M$34</f>
        <v>89.7100144412524</v>
      </c>
      <c r="E117" s="0" t="n">
        <f aca="false">(A117-D117)*100/A117</f>
        <v>27.0650289095509</v>
      </c>
    </row>
    <row r="118" customFormat="false" ht="15" hidden="false" customHeight="false" outlineLevel="0" collapsed="false">
      <c r="A118" s="0" t="n">
        <v>124</v>
      </c>
      <c r="B118" s="0" t="n">
        <v>3013</v>
      </c>
      <c r="C118" s="0" t="n">
        <f aca="false">$J$2*((1/(1/B118+1/$L$9))/((1/(1/B118+1/$L$9))+$I$4))</f>
        <v>0.093777941259691</v>
      </c>
      <c r="D118" s="0" t="n">
        <f aca="false">$Q$35*(C118-$M$35)+$M$34</f>
        <v>89.8725133940348</v>
      </c>
      <c r="E118" s="0" t="n">
        <f aca="false">(A118-D118)*100/A118</f>
        <v>27.5221666177139</v>
      </c>
    </row>
    <row r="119" customFormat="false" ht="15" hidden="false" customHeight="false" outlineLevel="0" collapsed="false">
      <c r="A119" s="0" t="n">
        <v>125</v>
      </c>
      <c r="B119" s="0" t="n">
        <v>2929</v>
      </c>
      <c r="C119" s="0" t="n">
        <f aca="false">$J$2*((1/(1/B119+1/$L$9))/((1/(1/B119+1/$L$9))+$I$4))</f>
        <v>0.0913081675452021</v>
      </c>
      <c r="D119" s="0" t="n">
        <f aca="false">$Q$35*(C119-$M$35)+$M$34</f>
        <v>90.0317430859122</v>
      </c>
      <c r="E119" s="0" t="n">
        <f aca="false">(A119-D119)*100/A119</f>
        <v>27.9746055312703</v>
      </c>
    </row>
    <row r="120" customFormat="false" ht="15" hidden="false" customHeight="false" outlineLevel="0" collapsed="false">
      <c r="A120" s="0" t="n">
        <v>126</v>
      </c>
      <c r="B120" s="0" t="n">
        <v>2849</v>
      </c>
      <c r="C120" s="0" t="n">
        <f aca="false">$J$2*((1/(1/B120+1/$L$9))/((1/(1/B120+1/$L$9))+$I$4))</f>
        <v>0.0889487029082859</v>
      </c>
      <c r="D120" s="0" t="n">
        <f aca="false">$Q$35*(C120-$M$35)+$M$34</f>
        <v>90.1838610005728</v>
      </c>
      <c r="E120" s="0" t="n">
        <f aca="false">(A120-D120)*100/A120</f>
        <v>28.4255071424026</v>
      </c>
    </row>
    <row r="121" customFormat="false" ht="15" hidden="false" customHeight="false" outlineLevel="0" collapsed="false">
      <c r="A121" s="0" t="n">
        <v>127</v>
      </c>
      <c r="B121" s="0" t="n">
        <v>2770</v>
      </c>
      <c r="C121" s="0" t="n">
        <f aca="false">$J$2*((1/(1/B121+1/$L$9))/((1/(1/B121+1/$L$9))+$I$4))</f>
        <v>0.0866117111995452</v>
      </c>
      <c r="D121" s="0" t="n">
        <f aca="false">$Q$35*(C121-$M$35)+$M$34</f>
        <v>90.3345300547941</v>
      </c>
      <c r="E121" s="0" t="n">
        <f aca="false">(A121-D121)*100/A121</f>
        <v>28.8704487757527</v>
      </c>
    </row>
    <row r="122" customFormat="false" ht="15" hidden="false" customHeight="false" outlineLevel="0" collapsed="false">
      <c r="A122" s="0" t="n">
        <v>128</v>
      </c>
      <c r="B122" s="0" t="n">
        <v>2695</v>
      </c>
      <c r="C122" s="0" t="n">
        <f aca="false">$J$2*((1/(1/B122+1/$L$9))/((1/(1/B122+1/$L$9))+$I$4))</f>
        <v>0.0843865641901509</v>
      </c>
      <c r="D122" s="0" t="n">
        <f aca="false">$Q$35*(C122-$M$35)+$M$34</f>
        <v>90.4779883281611</v>
      </c>
      <c r="E122" s="0" t="n">
        <f aca="false">(A122-D122)*100/A122</f>
        <v>29.3140716186242</v>
      </c>
    </row>
    <row r="123" customFormat="false" ht="15" hidden="false" customHeight="false" outlineLevel="0" collapsed="false">
      <c r="A123" s="0" t="n">
        <v>129</v>
      </c>
      <c r="B123" s="0" t="n">
        <v>2621</v>
      </c>
      <c r="C123" s="0" t="n">
        <f aca="false">$J$2*((1/(1/B123+1/$L$9))/((1/(1/B123+1/$L$9))+$I$4))</f>
        <v>0.0821848691587009</v>
      </c>
      <c r="D123" s="0" t="n">
        <f aca="false">$Q$35*(C123-$M$35)+$M$34</f>
        <v>90.61993462041</v>
      </c>
      <c r="E123" s="0" t="n">
        <f aca="false">(A123-D123)*100/A123</f>
        <v>29.7519886663488</v>
      </c>
    </row>
    <row r="124" customFormat="false" ht="15" hidden="false" customHeight="false" outlineLevel="0" collapsed="false">
      <c r="A124" s="0" t="n">
        <v>130</v>
      </c>
      <c r="B124" s="0" t="n">
        <v>2550</v>
      </c>
      <c r="C124" s="0" t="n">
        <f aca="false">$J$2*((1/(1/B124+1/$L$9))/((1/(1/B124+1/$L$9))+$I$4))</f>
        <v>0.0800666032350143</v>
      </c>
      <c r="D124" s="0" t="n">
        <f aca="false">$Q$35*(C124-$M$35)+$M$34</f>
        <v>90.7565021238879</v>
      </c>
      <c r="E124" s="0" t="n">
        <f aca="false">(A124-D124)*100/A124</f>
        <v>30.1873060585478</v>
      </c>
    </row>
  </sheetData>
  <mergeCells count="1">
    <mergeCell ref="G37:U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2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39" activeCellId="0" sqref="I39"/>
    </sheetView>
  </sheetViews>
  <sheetFormatPr defaultColWidth="8.453125" defaultRowHeight="15" zeroHeight="false" outlineLevelRow="0" outlineLevelCol="0"/>
  <cols>
    <col collapsed="false" customWidth="true" hidden="false" outlineLevel="0" max="4" min="4" style="0" width="11.14"/>
    <col collapsed="false" customWidth="true" hidden="false" outlineLevel="0" max="8" min="8" style="0" width="3.15"/>
    <col collapsed="false" customWidth="true" hidden="false" outlineLevel="0" max="9" min="9" style="0" width="10.71"/>
    <col collapsed="false" customWidth="true" hidden="false" outlineLevel="0" max="11" min="11" style="0" width="3.15"/>
    <col collapsed="false" customWidth="true" hidden="false" outlineLevel="0" max="12" min="12" style="0" width="12.15"/>
  </cols>
  <sheetData>
    <row r="1" customFormat="false" ht="15" hidden="false" customHeight="false" outlineLevel="0" collapsed="false">
      <c r="I1" s="0" t="s">
        <v>27</v>
      </c>
      <c r="J1" s="0" t="n">
        <v>3.3</v>
      </c>
    </row>
    <row r="3" customFormat="false" ht="15" hidden="false" customHeight="false" outlineLevel="0" collapsed="false">
      <c r="H3" s="0" t="s">
        <v>42</v>
      </c>
      <c r="I3" s="0" t="n">
        <v>9000</v>
      </c>
      <c r="K3" s="0" t="s">
        <v>43</v>
      </c>
      <c r="L3" s="0" t="n">
        <v>9000</v>
      </c>
      <c r="P3" s="15" t="s">
        <v>44</v>
      </c>
      <c r="Q3" s="16"/>
      <c r="R3" s="16"/>
      <c r="S3" s="17"/>
    </row>
    <row r="4" customFormat="false" ht="15" hidden="false" customHeight="false" outlineLevel="0" collapsed="false">
      <c r="P4" s="18" t="s">
        <v>45</v>
      </c>
      <c r="Q4" s="19"/>
      <c r="R4" s="19"/>
      <c r="S4" s="20"/>
    </row>
    <row r="5" customFormat="false" ht="15" hidden="false" customHeight="false" outlineLevel="0" collapsed="false">
      <c r="I5" s="0" t="s">
        <v>29</v>
      </c>
      <c r="M5" s="0" t="s">
        <v>46</v>
      </c>
      <c r="N5" s="0" t="n">
        <f aca="false">J1*(L8/(L8+L3))</f>
        <v>2.27586206896552</v>
      </c>
      <c r="P5" s="18"/>
      <c r="Q5" s="19"/>
      <c r="R5" s="19"/>
    </row>
    <row r="8" customFormat="false" ht="15" hidden="false" customHeight="false" outlineLevel="0" collapsed="false">
      <c r="H8" s="0" t="s">
        <v>34</v>
      </c>
      <c r="I8" s="0" t="s">
        <v>39</v>
      </c>
      <c r="K8" s="0" t="s">
        <v>47</v>
      </c>
      <c r="L8" s="0" t="n">
        <v>20000</v>
      </c>
      <c r="P8" s="18"/>
    </row>
    <row r="10" customFormat="false" ht="15" hidden="false" customHeight="false" outlineLevel="0" collapsed="false">
      <c r="P10" s="18" t="s">
        <v>48</v>
      </c>
      <c r="Q10" s="19"/>
      <c r="R10" s="19"/>
      <c r="S10" s="20"/>
    </row>
    <row r="11" customFormat="false" ht="15" hidden="false" customHeight="false" outlineLevel="0" collapsed="false">
      <c r="P11" s="18" t="s">
        <v>49</v>
      </c>
      <c r="Q11" s="19" t="n">
        <f aca="false">((3950-2*85)/(3950+2*85))*10035</f>
        <v>9206.86893203884</v>
      </c>
      <c r="R11" s="19"/>
      <c r="S11" s="20"/>
    </row>
    <row r="17" customFormat="false" ht="15" hidden="false" customHeight="false" outlineLevel="0" collapsed="false">
      <c r="B17" s="0" t="s">
        <v>34</v>
      </c>
      <c r="C17" s="0" t="s">
        <v>50</v>
      </c>
      <c r="D17" s="0" t="s">
        <v>36</v>
      </c>
      <c r="E17" s="0" t="s">
        <v>37</v>
      </c>
      <c r="F17" s="1" t="s">
        <v>7</v>
      </c>
    </row>
    <row r="18" customFormat="false" ht="15" hidden="false" customHeight="false" outlineLevel="0" collapsed="false">
      <c r="A18" s="0" t="n">
        <v>25</v>
      </c>
      <c r="B18" s="0" t="n">
        <v>100000</v>
      </c>
      <c r="C18" s="0" t="n">
        <f aca="false">$N$5-($J$1*(B18/(B18+$I$3)))</f>
        <v>-0.751660866814299</v>
      </c>
      <c r="D18" s="0" t="n">
        <f aca="false">$P$33*(C18-$L$33)+$L$32</f>
        <v>34.7431133477112</v>
      </c>
      <c r="E18" s="0" t="n">
        <f aca="false">(A18-D18)*100/A18</f>
        <v>-38.9724533908447</v>
      </c>
      <c r="F18" s="3" t="b">
        <f aca="false">IF(E18-$O$40&gt;E19, TRUE(), FALSE())</f>
        <v>0</v>
      </c>
    </row>
    <row r="19" customFormat="false" ht="15" hidden="false" customHeight="false" outlineLevel="0" collapsed="false">
      <c r="A19" s="0" t="n">
        <v>26</v>
      </c>
      <c r="B19" s="0" t="n">
        <v>95786</v>
      </c>
      <c r="C19" s="0" t="n">
        <f aca="false">$N$5-($J$1*(B19/(B19+$I$3)))</f>
        <v>-0.740703121040781</v>
      </c>
      <c r="D19" s="0" t="n">
        <f aca="false">$P$33*(C19-$L$33)+$L$32</f>
        <v>35.1719169620615</v>
      </c>
      <c r="E19" s="0" t="n">
        <f aca="false">(A19-D19)*100/A19</f>
        <v>-35.2766037002364</v>
      </c>
      <c r="F19" s="3" t="b">
        <f aca="false">IF(E19-$O$40&gt;E20, TRUE(), FALSE())</f>
        <v>0</v>
      </c>
    </row>
    <row r="20" customFormat="false" ht="15" hidden="false" customHeight="false" outlineLevel="0" collapsed="false">
      <c r="A20" s="0" t="n">
        <v>27</v>
      </c>
      <c r="B20" s="0" t="n">
        <v>91767</v>
      </c>
      <c r="C20" s="0" t="n">
        <f aca="false">$N$5-($J$1*(B20/(B20+$I$3)))</f>
        <v>-0.729398581842783</v>
      </c>
      <c r="D20" s="0" t="n">
        <f aca="false">$P$33*(C20-$L$33)+$L$32</f>
        <v>35.6142914583179</v>
      </c>
      <c r="E20" s="0" t="n">
        <f aca="false">(A20-D20)*100/A20</f>
        <v>-31.9047831789552</v>
      </c>
      <c r="F20" s="3" t="b">
        <f aca="false">IF(E20-$O$40&gt;E21, TRUE(), FALSE())</f>
        <v>0</v>
      </c>
    </row>
    <row r="21" customFormat="false" ht="15" hidden="false" customHeight="false" outlineLevel="0" collapsed="false">
      <c r="A21" s="0" t="n">
        <v>28</v>
      </c>
      <c r="B21" s="0" t="n">
        <v>87932</v>
      </c>
      <c r="C21" s="0" t="n">
        <f aca="false">$N$5-($J$1*(B21/(B21+$I$3)))</f>
        <v>-0.717737567893312</v>
      </c>
      <c r="D21" s="0" t="n">
        <f aca="false">$P$33*(C21-$L$33)+$L$32</f>
        <v>36.0706156906803</v>
      </c>
      <c r="E21" s="0" t="n">
        <f aca="false">(A21-D21)*100/A21</f>
        <v>-28.8236274667152</v>
      </c>
      <c r="F21" s="3" t="b">
        <f aca="false">IF(E21-$O$40&gt;E22, TRUE(), FALSE())</f>
        <v>0</v>
      </c>
    </row>
    <row r="22" customFormat="false" ht="15" hidden="false" customHeight="false" outlineLevel="0" collapsed="false">
      <c r="A22" s="0" t="n">
        <v>29</v>
      </c>
      <c r="B22" s="0" t="n">
        <v>84272</v>
      </c>
      <c r="C22" s="0" t="n">
        <f aca="false">$N$5-($J$1*(B22/(B22+$I$3)))</f>
        <v>-0.705714395568319</v>
      </c>
      <c r="D22" s="0" t="n">
        <f aca="false">$P$33*(C22-$L$33)+$L$32</f>
        <v>36.5411120733736</v>
      </c>
      <c r="E22" s="0" t="n">
        <f aca="false">(A22-D22)*100/A22</f>
        <v>-26.0038347357709</v>
      </c>
      <c r="F22" s="3" t="b">
        <f aca="false">IF(E22-$O$40&gt;E23, TRUE(), FALSE())</f>
        <v>0</v>
      </c>
    </row>
    <row r="23" customFormat="false" ht="15" hidden="false" customHeight="false" outlineLevel="0" collapsed="false">
      <c r="A23" s="0" t="n">
        <v>30</v>
      </c>
      <c r="B23" s="0" t="n">
        <v>80779</v>
      </c>
      <c r="C23" s="0" t="n">
        <f aca="false">$N$5-($J$1*(B23/(B23+$I$3)))</f>
        <v>-0.693325602984493</v>
      </c>
      <c r="D23" s="0" t="n">
        <f aca="false">$P$33*(C23-$L$33)+$L$32</f>
        <v>37.025916078429</v>
      </c>
      <c r="E23" s="0" t="n">
        <f aca="false">(A23-D23)*100/A23</f>
        <v>-23.4197202614299</v>
      </c>
      <c r="F23" s="3" t="b">
        <f aca="false">IF(E23-$O$40&gt;E24, TRUE(), FALSE())</f>
        <v>0</v>
      </c>
    </row>
    <row r="24" customFormat="false" ht="15" hidden="false" customHeight="false" outlineLevel="0" collapsed="false">
      <c r="A24" s="0" t="n">
        <v>31</v>
      </c>
      <c r="B24" s="0" t="n">
        <v>77443</v>
      </c>
      <c r="C24" s="0" t="n">
        <f aca="false">$N$5-($J$1*(B24/(B24+$I$3)))</f>
        <v>-0.680558925215619</v>
      </c>
      <c r="D24" s="0" t="n">
        <f aca="false">$P$33*(C24-$L$33)+$L$32</f>
        <v>37.5255076626551</v>
      </c>
      <c r="E24" s="0" t="n">
        <f aca="false">(A24-D24)*100/A24</f>
        <v>-21.0500247182421</v>
      </c>
      <c r="F24" s="3" t="b">
        <f aca="false">IF(E24-$O$40&gt;E25, TRUE(), FALSE())</f>
        <v>0</v>
      </c>
    </row>
    <row r="25" customFormat="false" ht="15" hidden="false" customHeight="false" outlineLevel="0" collapsed="false">
      <c r="A25" s="0" t="n">
        <v>32</v>
      </c>
      <c r="B25" s="0" t="n">
        <v>74258</v>
      </c>
      <c r="C25" s="0" t="n">
        <f aca="false">$N$5-($J$1*(B25/(B25+$I$3)))</f>
        <v>-0.667415453915166</v>
      </c>
      <c r="D25" s="0" t="n">
        <f aca="false">$P$33*(C25-$L$33)+$L$32</f>
        <v>38.0398441069595</v>
      </c>
      <c r="E25" s="0" t="n">
        <f aca="false">(A25-D25)*100/A25</f>
        <v>-18.8745128342485</v>
      </c>
      <c r="F25" s="3" t="b">
        <f aca="false">IF(E25-$O$40&gt;E26, TRUE(), FALSE())</f>
        <v>0</v>
      </c>
    </row>
    <row r="26" customFormat="false" ht="15" hidden="false" customHeight="false" outlineLevel="0" collapsed="false">
      <c r="A26" s="0" t="n">
        <v>33</v>
      </c>
      <c r="B26" s="0" t="n">
        <v>71215</v>
      </c>
      <c r="C26" s="0" t="n">
        <f aca="false">$N$5-($J$1*(B26/(B26+$I$3)))</f>
        <v>-0.653882991185327</v>
      </c>
      <c r="D26" s="0" t="n">
        <f aca="false">$P$33*(C26-$L$33)+$L$32</f>
        <v>38.569402745164</v>
      </c>
      <c r="E26" s="0" t="n">
        <f aca="false">(A26-D26)*100/A26</f>
        <v>-16.8769780156486</v>
      </c>
      <c r="F26" s="3" t="b">
        <f aca="false">IF(E26-$O$40&gt;E27, TRUE(), FALSE())</f>
        <v>0</v>
      </c>
    </row>
    <row r="27" customFormat="false" ht="15" hidden="false" customHeight="false" outlineLevel="0" collapsed="false">
      <c r="A27" s="0" t="n">
        <v>34</v>
      </c>
      <c r="B27" s="0" t="n">
        <v>68309</v>
      </c>
      <c r="C27" s="0" t="n">
        <f aca="false">$N$5-($J$1*(B27/(B27+$I$3)))</f>
        <v>-0.639965324998963</v>
      </c>
      <c r="D27" s="0" t="n">
        <f aca="false">$P$33*(C27-$L$33)+$L$32</f>
        <v>39.1140353445493</v>
      </c>
      <c r="E27" s="0" t="n">
        <f aca="false">(A27-D27)*100/A27</f>
        <v>-15.041280425145</v>
      </c>
      <c r="F27" s="3" t="b">
        <f aca="false">IF(E27-$O$40&gt;E28, TRUE(), FALSE())</f>
        <v>0</v>
      </c>
    </row>
    <row r="28" customFormat="false" ht="15" hidden="false" customHeight="false" outlineLevel="0" collapsed="false">
      <c r="A28" s="0" t="n">
        <v>35</v>
      </c>
      <c r="B28" s="0" t="n">
        <v>65532</v>
      </c>
      <c r="C28" s="0" t="n">
        <f aca="false">$N$5-($J$1*(B28/(B28+$I$3)))</f>
        <v>-0.625651374924356</v>
      </c>
      <c r="D28" s="0" t="n">
        <f aca="false">$P$33*(C28-$L$33)+$L$32</f>
        <v>39.6741755097331</v>
      </c>
      <c r="E28" s="0" t="n">
        <f aca="false">(A28-D28)*100/A28</f>
        <v>-13.3547871706661</v>
      </c>
      <c r="F28" s="3" t="b">
        <f aca="false">IF(E28-$O$40&gt;E29, TRUE(), FALSE())</f>
        <v>0</v>
      </c>
    </row>
    <row r="29" customFormat="false" ht="15" hidden="false" customHeight="false" outlineLevel="0" collapsed="false">
      <c r="A29" s="0" t="n">
        <v>36</v>
      </c>
      <c r="B29" s="0" t="n">
        <v>62878</v>
      </c>
      <c r="C29" s="0" t="n">
        <f aca="false">$N$5-($J$1*(B29/(B29+$I$3)))</f>
        <v>-0.61093778634487</v>
      </c>
      <c r="D29" s="0" t="n">
        <f aca="false">$P$33*(C29-$L$33)+$L$32</f>
        <v>40.2499545151372</v>
      </c>
      <c r="E29" s="0" t="n">
        <f aca="false">(A29-D29)*100/A29</f>
        <v>-11.8054292087144</v>
      </c>
      <c r="F29" s="3" t="b">
        <f aca="false">IF(E29-$O$40&gt;E30, TRUE(), FALSE())</f>
        <v>0</v>
      </c>
    </row>
    <row r="30" customFormat="false" ht="15" hidden="false" customHeight="false" outlineLevel="0" collapsed="false">
      <c r="A30" s="0" t="n">
        <v>37</v>
      </c>
      <c r="B30" s="0" t="n">
        <v>60341</v>
      </c>
      <c r="C30" s="0" t="n">
        <f aca="false">$N$5-($J$1*(B30/(B30+$I$3)))</f>
        <v>-0.595819908508127</v>
      </c>
      <c r="D30" s="0" t="n">
        <f aca="false">$P$33*(C30-$L$33)+$L$32</f>
        <v>40.8415543561709</v>
      </c>
      <c r="E30" s="0" t="n">
        <f aca="false">(A30-D30)*100/A30</f>
        <v>-10.3825793410025</v>
      </c>
      <c r="F30" s="3" t="b">
        <f aca="false">IF(E30-$O$40&gt;E31, TRUE(), FALSE())</f>
        <v>0</v>
      </c>
    </row>
    <row r="31" customFormat="false" ht="15" hidden="false" customHeight="false" outlineLevel="0" collapsed="false">
      <c r="A31" s="0" t="n">
        <v>38</v>
      </c>
      <c r="B31" s="0" t="n">
        <v>57916</v>
      </c>
      <c r="C31" s="0" t="n">
        <f aca="false">$N$5-($J$1*(B31/(B31+$I$3)))</f>
        <v>-0.580297892777564</v>
      </c>
      <c r="D31" s="0" t="n">
        <f aca="false">$P$33*(C31-$L$33)+$L$32</f>
        <v>41.4489691096098</v>
      </c>
      <c r="E31" s="0" t="n">
        <f aca="false">(A31-D31)*100/A31</f>
        <v>-9.07623449897319</v>
      </c>
      <c r="F31" s="3" t="b">
        <f aca="false">IF(E31-$O$40&gt;E32, TRUE(), FALSE())</f>
        <v>0</v>
      </c>
      <c r="K31" s="12"/>
      <c r="L31" s="12" t="n">
        <v>1</v>
      </c>
      <c r="M31" s="12" t="n">
        <v>2</v>
      </c>
    </row>
    <row r="32" customFormat="false" ht="15" hidden="false" customHeight="false" outlineLevel="0" collapsed="false">
      <c r="A32" s="0" t="n">
        <v>39</v>
      </c>
      <c r="B32" s="0" t="n">
        <v>55597</v>
      </c>
      <c r="C32" s="0" t="n">
        <f aca="false">$N$5-($J$1*(B32/(B32+$I$3)))</f>
        <v>-0.564364257334466</v>
      </c>
      <c r="D32" s="0" t="n">
        <f aca="false">$P$33*(C32-$L$33)+$L$32</f>
        <v>42.0724915574706</v>
      </c>
      <c r="E32" s="0" t="n">
        <f aca="false">(A32-D32)*100/A32</f>
        <v>-7.87818348069388</v>
      </c>
      <c r="F32" s="3" t="b">
        <f aca="false">IF(E32-$O$40&gt;E33, TRUE(), FALSE())</f>
        <v>0</v>
      </c>
      <c r="K32" s="12" t="s">
        <v>38</v>
      </c>
      <c r="L32" s="12" t="n">
        <f aca="false">A43</f>
        <v>50</v>
      </c>
      <c r="M32" s="12" t="n">
        <f aca="false">A103</f>
        <v>110</v>
      </c>
      <c r="N32" s="0" t="n">
        <f aca="false">M32-L32</f>
        <v>60</v>
      </c>
    </row>
    <row r="33" customFormat="false" ht="15" hidden="false" customHeight="false" outlineLevel="0" collapsed="false">
      <c r="A33" s="0" t="n">
        <v>40</v>
      </c>
      <c r="B33" s="0" t="n">
        <v>53380</v>
      </c>
      <c r="C33" s="0" t="n">
        <f aca="false">$N$5-($J$1*(B33/(B33+$I$3)))</f>
        <v>-0.54802379188732</v>
      </c>
      <c r="D33" s="0" t="n">
        <f aca="false">$P$33*(C33-$L$33)+$L$32</f>
        <v>42.7119342666486</v>
      </c>
      <c r="E33" s="0" t="n">
        <f aca="false">(A33-D33)*100/A33</f>
        <v>-6.77983566662151</v>
      </c>
      <c r="F33" s="3" t="b">
        <f aca="false">IF(E33-$O$40&gt;E34, TRUE(), FALSE())</f>
        <v>0</v>
      </c>
      <c r="K33" s="12" t="s">
        <v>39</v>
      </c>
      <c r="L33" s="12" t="n">
        <f aca="false">C43</f>
        <v>-0.361782890891753</v>
      </c>
      <c r="M33" s="12" t="n">
        <f aca="false">C103</f>
        <v>1.17147085140065</v>
      </c>
      <c r="O33" s="0" t="s">
        <v>40</v>
      </c>
      <c r="P33" s="13" t="n">
        <f aca="false">(M32-L32)/(M33-L33)</f>
        <v>39.1324660393737</v>
      </c>
    </row>
    <row r="34" customFormat="false" ht="15" hidden="false" customHeight="false" outlineLevel="0" collapsed="false">
      <c r="A34" s="0" t="n">
        <v>41</v>
      </c>
      <c r="B34" s="0" t="n">
        <v>51259</v>
      </c>
      <c r="C34" s="0" t="n">
        <f aca="false">$N$5-($J$1*(B34/(B34+$I$3)))</f>
        <v>-0.53126549704122</v>
      </c>
      <c r="D34" s="0" t="n">
        <f aca="false">$P$33*(C34-$L$33)+$L$32</f>
        <v>43.3677276705914</v>
      </c>
      <c r="E34" s="0" t="n">
        <f aca="false">(A34-D34)*100/A34</f>
        <v>-5.77494553802784</v>
      </c>
      <c r="F34" s="3" t="b">
        <f aca="false">IF(E34-$O$40&gt;E35, TRUE(), FALSE())</f>
        <v>0</v>
      </c>
    </row>
    <row r="35" customFormat="false" ht="15" hidden="false" customHeight="false" outlineLevel="0" collapsed="false">
      <c r="A35" s="0" t="n">
        <v>42</v>
      </c>
      <c r="B35" s="0" t="n">
        <v>49230</v>
      </c>
      <c r="C35" s="0" t="n">
        <f aca="false">$N$5-($J$1*(B35/(B35+$I$3)))</f>
        <v>-0.51409156318286</v>
      </c>
      <c r="D35" s="0" t="n">
        <f aca="false">$P$33*(C35-$L$33)+$L$32</f>
        <v>44.0397860540662</v>
      </c>
      <c r="E35" s="0" t="n">
        <f aca="false">(A35-D35)*100/A35</f>
        <v>-4.85663346206228</v>
      </c>
      <c r="F35" s="3" t="b">
        <f aca="false">IF(E35-$O$40&gt;E36, TRUE(), FALSE())</f>
        <v>0</v>
      </c>
    </row>
    <row r="36" customFormat="false" ht="15" hidden="false" customHeight="false" outlineLevel="0" collapsed="false">
      <c r="A36" s="0" t="n">
        <v>43</v>
      </c>
      <c r="B36" s="0" t="n">
        <v>47289</v>
      </c>
      <c r="C36" s="0" t="n">
        <f aca="false">$N$5-($J$1*(B36/(B36+$I$3)))</f>
        <v>-0.496503757394872</v>
      </c>
      <c r="D36" s="0" t="n">
        <f aca="false">$P$33*(C36-$L$33)+$L$32</f>
        <v>44.7280402667717</v>
      </c>
      <c r="E36" s="0" t="n">
        <f aca="false">(A36-D36)*100/A36</f>
        <v>-4.01869829481784</v>
      </c>
      <c r="F36" s="3" t="b">
        <f aca="false">IF(E36-$O$40&gt;E37, TRUE(), FALSE())</f>
        <v>0</v>
      </c>
    </row>
    <row r="37" customFormat="false" ht="15" hidden="false" customHeight="false" outlineLevel="0" collapsed="false">
      <c r="A37" s="0" t="n">
        <v>44</v>
      </c>
      <c r="B37" s="0" t="n">
        <v>45432</v>
      </c>
      <c r="C37" s="0" t="n">
        <f aca="false">$N$5-($J$1*(B37/(B37+$I$3)))</f>
        <v>-0.478503010399562</v>
      </c>
      <c r="D37" s="0" t="n">
        <f aca="false">$P$33*(C37-$L$33)+$L$32</f>
        <v>45.432453887249</v>
      </c>
      <c r="E37" s="0" t="n">
        <f aca="false">(A37-D37)*100/A37</f>
        <v>-3.25557701647502</v>
      </c>
      <c r="F37" s="3" t="b">
        <f aca="false">IF(E37-$O$40&gt;E38, TRUE(), FALSE())</f>
        <v>0</v>
      </c>
    </row>
    <row r="38" customFormat="false" ht="15" hidden="false" customHeight="false" outlineLevel="0" collapsed="false">
      <c r="A38" s="0" t="n">
        <v>45</v>
      </c>
      <c r="B38" s="0" t="n">
        <v>43654</v>
      </c>
      <c r="C38" s="0" t="n">
        <f aca="false">$N$5-($J$1*(B38/(B38+$I$3)))</f>
        <v>-0.460078220471182</v>
      </c>
      <c r="D38" s="0" t="n">
        <f aca="false">$P$33*(C38-$L$33)+$L$32</f>
        <v>46.1534613534039</v>
      </c>
      <c r="E38" s="0" t="n">
        <f aca="false">(A38-D38)*100/A38</f>
        <v>-2.56324745200871</v>
      </c>
      <c r="F38" s="3" t="b">
        <f aca="false">IF(E38-$O$40&gt;E39, TRUE(), FALSE())</f>
        <v>0</v>
      </c>
    </row>
    <row r="39" customFormat="false" ht="15" hidden="false" customHeight="false" outlineLevel="0" collapsed="false">
      <c r="A39" s="0" t="n">
        <v>46</v>
      </c>
      <c r="B39" s="0" t="n">
        <v>41952</v>
      </c>
      <c r="C39" s="0" t="n">
        <f aca="false">$N$5-($J$1*(B39/(B39+$I$3)))</f>
        <v>-0.441236376630337</v>
      </c>
      <c r="D39" s="0" t="n">
        <f aca="false">$P$33*(C39-$L$33)+$L$32</f>
        <v>46.890789167625</v>
      </c>
      <c r="E39" s="0" t="n">
        <f aca="false">(A39-D39)*100/A39</f>
        <v>-1.93649819048909</v>
      </c>
      <c r="F39" s="3" t="b">
        <f aca="false">IF(E39-$O$40&gt;E40, TRUE(), FALSE())</f>
        <v>0</v>
      </c>
    </row>
    <row r="40" customFormat="false" ht="15" hidden="false" customHeight="false" outlineLevel="0" collapsed="false">
      <c r="A40" s="0" t="n">
        <v>47</v>
      </c>
      <c r="B40" s="0" t="n">
        <v>40323</v>
      </c>
      <c r="C40" s="0" t="n">
        <f aca="false">$N$5-($J$1*(B40/(B40+$I$3)))</f>
        <v>-0.421984777333369</v>
      </c>
      <c r="D40" s="0" t="n">
        <f aca="false">$P$33*(C40-$L$33)+$L$32</f>
        <v>47.6441517233172</v>
      </c>
      <c r="E40" s="0" t="n">
        <f aca="false">(A40-D40)*100/A40</f>
        <v>-1.37053558152596</v>
      </c>
      <c r="F40" s="3" t="b">
        <f aca="false">IF(E40-$O$40&gt;E41, TRUE(), FALSE())</f>
        <v>0</v>
      </c>
      <c r="M40" s="24" t="s">
        <v>51</v>
      </c>
    </row>
    <row r="41" customFormat="false" ht="15" hidden="false" customHeight="false" outlineLevel="0" collapsed="false">
      <c r="A41" s="0" t="n">
        <v>48</v>
      </c>
      <c r="B41" s="0" t="n">
        <v>38764</v>
      </c>
      <c r="C41" s="0" t="n">
        <f aca="false">$N$5-($J$1*(B41/(B41+$I$3)))</f>
        <v>-0.402330712208589</v>
      </c>
      <c r="D41" s="0" t="n">
        <f aca="false">$P$33*(C41-$L$33)+$L$32</f>
        <v>48.4132637593483</v>
      </c>
      <c r="E41" s="0" t="n">
        <f aca="false">(A41-D41)*100/A41</f>
        <v>-0.860966165309011</v>
      </c>
      <c r="F41" s="3" t="b">
        <f aca="false">IF(E41-$O$40&gt;E42, TRUE(), FALSE())</f>
        <v>0</v>
      </c>
    </row>
    <row r="42" customFormat="false" ht="15" hidden="false" customHeight="false" outlineLevel="0" collapsed="false">
      <c r="A42" s="0" t="n">
        <v>49</v>
      </c>
      <c r="B42" s="0" t="n">
        <v>37270</v>
      </c>
      <c r="C42" s="0" t="n">
        <f aca="false">$N$5-($J$1*(B42/(B42+$I$3)))</f>
        <v>-0.382253340587108</v>
      </c>
      <c r="D42" s="0" t="n">
        <f aca="false">$P$33*(C42-$L$33)+$L$32</f>
        <v>49.1989408224858</v>
      </c>
      <c r="E42" s="0" t="n">
        <f aca="false">(A42-D42)*100/A42</f>
        <v>-0.406001678542425</v>
      </c>
      <c r="F42" s="3" t="b">
        <f aca="false">IF(E42-$O$40&gt;E43, TRUE(), FALSE())</f>
        <v>0</v>
      </c>
      <c r="L42" s="0" t="s">
        <v>52</v>
      </c>
      <c r="M42" s="25" t="s">
        <v>53</v>
      </c>
    </row>
    <row r="43" customFormat="false" ht="15" hidden="false" customHeight="false" outlineLevel="0" collapsed="false">
      <c r="A43" s="0" t="n">
        <v>50</v>
      </c>
      <c r="B43" s="0" t="n">
        <v>35840</v>
      </c>
      <c r="C43" s="0" t="n">
        <f aca="false">$N$5-($J$1*(B43/(B43+$I$3)))</f>
        <v>-0.361782890891753</v>
      </c>
      <c r="D43" s="0" t="n">
        <f aca="false">$P$33*(C43-$L$33)+$L$32</f>
        <v>50</v>
      </c>
      <c r="E43" s="0" t="n">
        <f aca="false">(A43-D43)*100/A43</f>
        <v>0</v>
      </c>
      <c r="F43" s="3" t="b">
        <f aca="false">IF(E43-$O$40&gt;E44, TRUE(), FALSE())</f>
        <v>0</v>
      </c>
      <c r="L43" s="0" t="s">
        <v>54</v>
      </c>
      <c r="M43" s="25" t="s">
        <v>55</v>
      </c>
    </row>
    <row r="44" customFormat="false" ht="15" hidden="false" customHeight="false" outlineLevel="0" collapsed="false">
      <c r="A44" s="0" t="n">
        <v>51</v>
      </c>
      <c r="B44" s="0" t="n">
        <v>34469</v>
      </c>
      <c r="C44" s="0" t="n">
        <f aca="false">$N$5-($J$1*(B44/(B44+$I$3)))</f>
        <v>-0.340892399736316</v>
      </c>
      <c r="D44" s="0" t="n">
        <f aca="false">$P$33*(C44-$L$33)+$L$32</f>
        <v>50.817496435686</v>
      </c>
      <c r="E44" s="0" t="n">
        <f aca="false">(A44-D44)*100/A44</f>
        <v>0.357850126105946</v>
      </c>
      <c r="F44" s="3" t="b">
        <f aca="false">IF(E44-$O$40&gt;E45, TRUE(), FALSE())</f>
        <v>0</v>
      </c>
    </row>
    <row r="45" customFormat="false" ht="15" hidden="false" customHeight="false" outlineLevel="0" collapsed="false">
      <c r="A45" s="0" t="n">
        <v>52</v>
      </c>
      <c r="B45" s="0" t="n">
        <v>33156</v>
      </c>
      <c r="C45" s="0" t="n">
        <f aca="false">$N$5-($J$1*(B45/(B45+$I$3)))</f>
        <v>-0.31961188492005</v>
      </c>
      <c r="D45" s="0" t="n">
        <f aca="false">$P$33*(C45-$L$33)+$L$32</f>
        <v>51.6502554590339</v>
      </c>
      <c r="E45" s="0" t="n">
        <f aca="false">(A45-D45)*100/A45</f>
        <v>0.672585655704093</v>
      </c>
      <c r="F45" s="3" t="b">
        <f aca="false">IF(E45-$O$40&gt;E46, TRUE(), FALSE())</f>
        <v>0</v>
      </c>
    </row>
    <row r="46" customFormat="false" ht="15.75" hidden="false" customHeight="false" outlineLevel="0" collapsed="false">
      <c r="A46" s="0" t="n">
        <v>53</v>
      </c>
      <c r="B46" s="0" t="n">
        <v>31898</v>
      </c>
      <c r="C46" s="0" t="n">
        <f aca="false">$N$5-($J$1*(B46/(B46+$I$3)))</f>
        <v>-0.297941050991449</v>
      </c>
      <c r="D46" s="0" t="n">
        <f aca="false">$P$33*(C46-$L$33)+$L$32</f>
        <v>52.4982886317898</v>
      </c>
      <c r="E46" s="0" t="n">
        <f aca="false">(A46-D46)*100/A46</f>
        <v>0.946625223038144</v>
      </c>
      <c r="F46" s="3" t="b">
        <f aca="false">IF(E46-$O$40&gt;E47, TRUE(), FALSE())</f>
        <v>0</v>
      </c>
    </row>
    <row r="47" customFormat="false" ht="15" hidden="false" customHeight="false" outlineLevel="0" collapsed="false">
      <c r="A47" s="0" t="n">
        <v>54</v>
      </c>
      <c r="B47" s="0" t="n">
        <v>30693</v>
      </c>
      <c r="C47" s="0" t="n">
        <f aca="false">$N$5-($J$1*(B47/(B47+$I$3)))</f>
        <v>-0.275895167826864</v>
      </c>
      <c r="D47" s="0" t="n">
        <f aca="false">$P$33*(C47-$L$33)+$L$32</f>
        <v>53.3609984060359</v>
      </c>
      <c r="E47" s="0" t="n">
        <f aca="false">(A47-D47)*100/A47</f>
        <v>1.18333628511871</v>
      </c>
      <c r="F47" s="3" t="b">
        <f aca="false">IF(E47-$O$40&gt;E48, TRUE(), FALSE())</f>
        <v>0</v>
      </c>
      <c r="I47" s="14" t="s">
        <v>56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customFormat="false" ht="15" hidden="false" customHeight="false" outlineLevel="0" collapsed="false">
      <c r="A48" s="0" t="n">
        <v>55</v>
      </c>
      <c r="B48" s="0" t="n">
        <v>29538</v>
      </c>
      <c r="C48" s="0" t="n">
        <f aca="false">$N$5-($J$1*(B48/(B48+$I$3)))</f>
        <v>-0.253470018843918</v>
      </c>
      <c r="D48" s="0" t="n">
        <f aca="false">$P$33*(C48-$L$33)+$L$32</f>
        <v>54.2385497870389</v>
      </c>
      <c r="E48" s="0" t="n">
        <f aca="false">(A48-D48)*100/A48</f>
        <v>1.38445493265648</v>
      </c>
      <c r="F48" s="3" t="b">
        <f aca="false">IF(E48-$O$40&gt;E49, TRUE(), FALSE())</f>
        <v>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customFormat="false" ht="15.75" hidden="false" customHeight="false" outlineLevel="0" collapsed="false">
      <c r="A49" s="0" t="n">
        <v>56</v>
      </c>
      <c r="B49" s="0" t="n">
        <v>28430</v>
      </c>
      <c r="C49" s="0" t="n">
        <f aca="false">$N$5-($J$1*(B49/(B49+$I$3)))</f>
        <v>-0.230656766193446</v>
      </c>
      <c r="D49" s="0" t="n">
        <f aca="false">$P$33*(C49-$L$33)+$L$32</f>
        <v>55.1312886216312</v>
      </c>
      <c r="E49" s="0" t="n">
        <f aca="false">(A49-D49)*100/A49</f>
        <v>1.55127031851579</v>
      </c>
      <c r="F49" s="3" t="b">
        <f aca="false">IF(E49-$O$40&gt;E50, TRUE(), FALSE())</f>
        <v>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customFormat="false" ht="20.25" hidden="false" customHeight="false" outlineLevel="0" collapsed="false">
      <c r="A50" s="0" t="n">
        <v>57</v>
      </c>
      <c r="B50" s="0" t="n">
        <v>27368</v>
      </c>
      <c r="C50" s="0" t="n">
        <f aca="false">$N$5-($J$1*(B50/(B50+$I$3)))</f>
        <v>-0.207485929274694</v>
      </c>
      <c r="D50" s="0" t="n">
        <f aca="false">$P$33*(C50-$L$33)+$L$32</f>
        <v>56.0380206104581</v>
      </c>
      <c r="E50" s="0" t="n">
        <f aca="false">(A50-D50)*100/A50</f>
        <v>1.68768313954718</v>
      </c>
      <c r="F50" s="3" t="b">
        <f aca="false">IF(E50-$O$40&gt;E51, TRUE(), FALSE())</f>
        <v>0</v>
      </c>
    </row>
    <row r="51" customFormat="false" ht="15" hidden="false" customHeight="false" outlineLevel="0" collapsed="false">
      <c r="A51" s="0" t="n">
        <v>58</v>
      </c>
      <c r="B51" s="0" t="n">
        <v>26350</v>
      </c>
      <c r="C51" s="0" t="n">
        <f aca="false">$N$5-($J$1*(B51/(B51+$I$3)))</f>
        <v>-0.183968199775642</v>
      </c>
      <c r="D51" s="0" t="n">
        <f aca="false">$P$33*(C51-$L$33)+$L$32</f>
        <v>56.9583273614029</v>
      </c>
      <c r="E51" s="0" t="n">
        <f aca="false">(A51-D51)*100/A51</f>
        <v>1.79598730792602</v>
      </c>
      <c r="F51" s="3" t="b">
        <f aca="false">IF(E51-$O$40&gt;E52, TRUE(), FALSE())</f>
        <v>0</v>
      </c>
    </row>
    <row r="52" customFormat="false" ht="15" hidden="false" customHeight="false" outlineLevel="0" collapsed="false">
      <c r="A52" s="0" t="n">
        <v>59</v>
      </c>
      <c r="B52" s="0" t="n">
        <v>25374</v>
      </c>
      <c r="C52" s="0" t="n">
        <f aca="false">$N$5-($J$1*(B52/(B52+$I$3)))</f>
        <v>-0.16011279575782</v>
      </c>
      <c r="D52" s="0" t="n">
        <f aca="false">$P$33*(C52-$L$33)+$L$32</f>
        <v>57.8918481489859</v>
      </c>
      <c r="E52" s="0" t="n">
        <f aca="false">(A52-D52)*100/A52</f>
        <v>1.87822347629511</v>
      </c>
      <c r="F52" s="3" t="b">
        <f aca="false">IF(E52-$O$40&gt;E53, TRUE(), FALSE())</f>
        <v>0</v>
      </c>
    </row>
    <row r="53" customFormat="false" ht="15" hidden="false" customHeight="false" outlineLevel="0" collapsed="false">
      <c r="A53" s="0" t="n">
        <v>60</v>
      </c>
      <c r="B53" s="0" t="n">
        <v>24437</v>
      </c>
      <c r="C53" s="0" t="n">
        <f aca="false">$N$5-($J$1*(B53/(B53+$I$3)))</f>
        <v>-0.135900349911774</v>
      </c>
      <c r="D53" s="0" t="n">
        <f aca="false">$P$33*(C53-$L$33)+$L$32</f>
        <v>58.8393408637865</v>
      </c>
      <c r="E53" s="0" t="n">
        <f aca="false">(A53-D53)*100/A53</f>
        <v>1.93443189368926</v>
      </c>
      <c r="F53" s="3" t="b">
        <f aca="false">IF(E53-$O$40&gt;E54, TRUE(), FALSE())</f>
        <v>0</v>
      </c>
    </row>
    <row r="54" customFormat="false" ht="15" hidden="false" customHeight="false" outlineLevel="0" collapsed="false">
      <c r="A54" s="0" t="n">
        <v>61</v>
      </c>
      <c r="B54" s="0" t="n">
        <v>23539</v>
      </c>
      <c r="C54" s="0" t="n">
        <f aca="false">$N$5-($J$1*(B54/(B54+$I$3)))</f>
        <v>-0.111387078211716</v>
      </c>
      <c r="D54" s="0" t="n">
        <f aca="false">$P$33*(C54-$L$33)+$L$32</f>
        <v>59.7986056361029</v>
      </c>
      <c r="E54" s="0" t="n">
        <f aca="false">(A54-D54)*100/A54</f>
        <v>1.96949895720833</v>
      </c>
      <c r="F54" s="3" t="b">
        <f aca="false">IF(E54-$O$40&gt;E55, TRUE(), FALSE())</f>
        <v>0</v>
      </c>
    </row>
    <row r="55" customFormat="false" ht="15" hidden="false" customHeight="false" outlineLevel="0" collapsed="false">
      <c r="A55" s="0" t="n">
        <v>62</v>
      </c>
      <c r="B55" s="0" t="n">
        <v>22678</v>
      </c>
      <c r="C55" s="0" t="n">
        <f aca="false">$N$5-($J$1*(B55/(B55+$I$3)))</f>
        <v>-0.0865787416917212</v>
      </c>
      <c r="D55" s="0" t="n">
        <f aca="false">$P$33*(C55-$L$33)+$L$32</f>
        <v>60.769417022465</v>
      </c>
      <c r="E55" s="0" t="n">
        <f aca="false">(A55-D55)*100/A55</f>
        <v>1.98481125408877</v>
      </c>
      <c r="F55" s="3" t="b">
        <f aca="false">IF(E55-$O$40&gt;E56, TRUE(), FALSE())</f>
        <v>1</v>
      </c>
    </row>
    <row r="56" customFormat="false" ht="15" hidden="false" customHeight="false" outlineLevel="0" collapsed="false">
      <c r="A56" s="0" t="n">
        <v>63</v>
      </c>
      <c r="B56" s="0" t="n">
        <v>21851</v>
      </c>
      <c r="C56" s="0" t="n">
        <f aca="false">$N$5-($J$1*(B56/(B56+$I$3)))</f>
        <v>-0.0614462840862475</v>
      </c>
      <c r="D56" s="0" t="n">
        <f aca="false">$P$33*(C56-$L$33)+$L$32</f>
        <v>61.7529120661972</v>
      </c>
      <c r="E56" s="0" t="n">
        <f aca="false">(A56-D56)*100/A56</f>
        <v>1.97950465682989</v>
      </c>
      <c r="F56" s="3" t="b">
        <f aca="false">IF(E56-$O$40&gt;E57, TRUE(), FALSE())</f>
        <v>1</v>
      </c>
    </row>
    <row r="57" customFormat="false" ht="15" hidden="false" customHeight="false" outlineLevel="0" collapsed="false">
      <c r="A57" s="0" t="n">
        <v>64</v>
      </c>
      <c r="B57" s="0" t="n">
        <v>21057</v>
      </c>
      <c r="C57" s="0" t="n">
        <f aca="false">$N$5-($J$1*(B57/(B57+$I$3)))</f>
        <v>-0.0360153639120151</v>
      </c>
      <c r="D57" s="0" t="n">
        <f aca="false">$P$33*(C57-$L$33)+$L$32</f>
        <v>62.7480866862653</v>
      </c>
      <c r="E57" s="0" t="n">
        <f aca="false">(A57-D57)*100/A57</f>
        <v>1.95611455271041</v>
      </c>
      <c r="F57" s="3" t="b">
        <f aca="false">IF(E57-$O$40&gt;E58, TRUE(), FALSE())</f>
        <v>1</v>
      </c>
    </row>
    <row r="58" customFormat="false" ht="15" hidden="false" customHeight="false" outlineLevel="0" collapsed="false">
      <c r="A58" s="0" t="n">
        <v>65</v>
      </c>
      <c r="B58" s="0" t="n">
        <v>20296</v>
      </c>
      <c r="C58" s="0" t="n">
        <f aca="false">$N$5-($J$1*(B58/(B58+$I$3)))</f>
        <v>-0.0103476524981638</v>
      </c>
      <c r="D58" s="0" t="n">
        <f aca="false">$P$33*(C58-$L$33)+$L$32</f>
        <v>63.7525275314763</v>
      </c>
      <c r="E58" s="0" t="n">
        <f aca="false">(A58-D58)*100/A58</f>
        <v>1.91918841311336</v>
      </c>
      <c r="F58" s="3" t="b">
        <f aca="false">IF(E58-$O$40&gt;E59, TRUE(), FALSE())</f>
        <v>1</v>
      </c>
    </row>
    <row r="59" customFormat="false" ht="15" hidden="false" customHeight="false" outlineLevel="0" collapsed="false">
      <c r="A59" s="0" t="n">
        <v>66</v>
      </c>
      <c r="B59" s="0" t="n">
        <v>19565</v>
      </c>
      <c r="C59" s="0" t="n">
        <f aca="false">$N$5-($J$1*(B59/(B59+$I$3)))</f>
        <v>0.0155960091020479</v>
      </c>
      <c r="D59" s="0" t="n">
        <f aca="false">$P$33*(C59-$L$33)+$L$32</f>
        <v>64.7677669879836</v>
      </c>
      <c r="E59" s="0" t="n">
        <f aca="false">(A59-D59)*100/A59</f>
        <v>1.86701971517635</v>
      </c>
      <c r="F59" s="3" t="b">
        <f aca="false">IF(E59-$O$40&gt;E60, TRUE(), FALSE())</f>
        <v>1</v>
      </c>
    </row>
    <row r="60" customFormat="false" ht="15" hidden="false" customHeight="false" outlineLevel="0" collapsed="false">
      <c r="A60" s="0" t="n">
        <v>67</v>
      </c>
      <c r="B60" s="0" t="n">
        <v>18863</v>
      </c>
      <c r="C60" s="0" t="n">
        <f aca="false">$N$5-($J$1*(B60/(B60+$I$3)))</f>
        <v>0.0417917965612538</v>
      </c>
      <c r="D60" s="0" t="n">
        <f aca="false">$P$33*(C60-$L$33)+$L$32</f>
        <v>65.7928727511056</v>
      </c>
      <c r="E60" s="0" t="n">
        <f aca="false">(A60-D60)*100/A60</f>
        <v>1.80168246103637</v>
      </c>
      <c r="F60" s="3" t="b">
        <f aca="false">IF(E60-$O$40&gt;E61, TRUE(), FALSE())</f>
        <v>1</v>
      </c>
    </row>
    <row r="61" customFormat="false" ht="15" hidden="false" customHeight="false" outlineLevel="0" collapsed="false">
      <c r="A61" s="0" t="n">
        <v>68</v>
      </c>
      <c r="B61" s="0" t="n">
        <v>18189</v>
      </c>
      <c r="C61" s="0" t="n">
        <f aca="false">$N$5-($J$1*(B61/(B61+$I$3)))</f>
        <v>0.0682155942882581</v>
      </c>
      <c r="D61" s="0" t="n">
        <f aca="false">$P$33*(C61-$L$33)+$L$32</f>
        <v>66.8269011182889</v>
      </c>
      <c r="E61" s="0" t="n">
        <f aca="false">(A61-D61)*100/A61</f>
        <v>1.72514541428101</v>
      </c>
      <c r="F61" s="3" t="b">
        <f aca="false">IF(E61-$O$40&gt;E62, TRUE(), FALSE())</f>
        <v>1</v>
      </c>
    </row>
    <row r="62" customFormat="false" ht="15" hidden="false" customHeight="false" outlineLevel="0" collapsed="false">
      <c r="A62" s="0" t="n">
        <v>69</v>
      </c>
      <c r="B62" s="0" t="n">
        <v>17542</v>
      </c>
      <c r="C62" s="0" t="n">
        <f aca="false">$N$5-($J$1*(B62/(B62+$I$3)))</f>
        <v>0.0948433062498215</v>
      </c>
      <c r="D62" s="0" t="n">
        <f aca="false">$P$33*(C62-$L$33)+$L$32</f>
        <v>67.868909152331</v>
      </c>
      <c r="E62" s="0" t="n">
        <f aca="false">(A62-D62)*100/A62</f>
        <v>1.63926209807099</v>
      </c>
      <c r="F62" s="3" t="b">
        <f aca="false">IF(E62-$O$40&gt;E63, TRUE(), FALSE())</f>
        <v>1</v>
      </c>
    </row>
    <row r="63" customFormat="false" ht="15" hidden="false" customHeight="false" outlineLevel="0" collapsed="false">
      <c r="A63" s="0" t="n">
        <v>70</v>
      </c>
      <c r="B63" s="0" t="n">
        <v>16921</v>
      </c>
      <c r="C63" s="0" t="n">
        <f aca="false">$N$5-($J$1*(B63/(B63+$I$3)))</f>
        <v>0.121651197471362</v>
      </c>
      <c r="D63" s="0" t="n">
        <f aca="false">$P$33*(C63-$L$33)+$L$32</f>
        <v>68.9179680451452</v>
      </c>
      <c r="E63" s="0" t="n">
        <f aca="false">(A63-D63)*100/A63</f>
        <v>1.5457599355069</v>
      </c>
      <c r="F63" s="3" t="b">
        <f aca="false">IF(E63-$O$40&gt;E64, TRUE(), FALSE())</f>
        <v>1</v>
      </c>
    </row>
    <row r="64" customFormat="false" ht="15" hidden="false" customHeight="false" outlineLevel="0" collapsed="false">
      <c r="A64" s="0" t="n">
        <v>71</v>
      </c>
      <c r="B64" s="0" t="n">
        <v>16324</v>
      </c>
      <c r="C64" s="0" t="n">
        <f aca="false">$N$5-($J$1*(B64/(B64+$I$3)))</f>
        <v>0.148662574414893</v>
      </c>
      <c r="D64" s="0" t="n">
        <f aca="false">$P$33*(C64-$L$33)+$L$32</f>
        <v>69.9749898360646</v>
      </c>
      <c r="E64" s="0" t="n">
        <f aca="false">(A64-D64)*100/A64</f>
        <v>1.44367628723291</v>
      </c>
      <c r="F64" s="3" t="b">
        <f aca="false">IF(E64-$O$40&gt;E65, TRUE(), FALSE())</f>
        <v>1</v>
      </c>
    </row>
    <row r="65" customFormat="false" ht="15" hidden="false" customHeight="false" outlineLevel="0" collapsed="false">
      <c r="A65" s="0" t="n">
        <v>72</v>
      </c>
      <c r="B65" s="0" t="n">
        <v>15751</v>
      </c>
      <c r="C65" s="0" t="n">
        <f aca="false">$N$5-($J$1*(B65/(B65+$I$3)))</f>
        <v>0.175813586075937</v>
      </c>
      <c r="D65" s="0" t="n">
        <f aca="false">$P$33*(C65-$L$33)+$L$32</f>
        <v>71.0374758778251</v>
      </c>
      <c r="E65" s="0" t="n">
        <f aca="false">(A65-D65)*100/A65</f>
        <v>1.33683905857627</v>
      </c>
      <c r="F65" s="3" t="b">
        <f aca="false">IF(E65-$O$40&gt;E66, TRUE(), FALSE())</f>
        <v>1</v>
      </c>
    </row>
    <row r="66" customFormat="false" ht="15" hidden="false" customHeight="false" outlineLevel="0" collapsed="false">
      <c r="A66" s="0" t="n">
        <v>73</v>
      </c>
      <c r="B66" s="0" t="n">
        <v>15200</v>
      </c>
      <c r="C66" s="0" t="n">
        <f aca="false">$N$5-($J$1*(B66/(B66+$I$3)))</f>
        <v>0.203134796238245</v>
      </c>
      <c r="D66" s="0" t="n">
        <f aca="false">$P$33*(C66-$L$33)+$L$32</f>
        <v>72.1066222066562</v>
      </c>
      <c r="E66" s="0" t="n">
        <f aca="false">(A66-D66)*100/A66</f>
        <v>1.22380519636141</v>
      </c>
      <c r="F66" s="3" t="b">
        <f aca="false">IF(E66-$O$40&gt;E67, TRUE(), FALSE())</f>
        <v>1</v>
      </c>
    </row>
    <row r="67" customFormat="false" ht="15" hidden="false" customHeight="false" outlineLevel="0" collapsed="false">
      <c r="A67" s="0" t="n">
        <v>74</v>
      </c>
      <c r="B67" s="0" t="n">
        <v>14671</v>
      </c>
      <c r="C67" s="0" t="n">
        <f aca="false">$N$5-($J$1*(B67/(B67+$I$3)))</f>
        <v>0.23056191265611</v>
      </c>
      <c r="D67" s="0" t="n">
        <f aca="false">$P$33*(C67-$L$33)+$L$32</f>
        <v>73.1799129084362</v>
      </c>
      <c r="E67" s="0" t="n">
        <f aca="false">(A67-D67)*100/A67</f>
        <v>1.10822579941051</v>
      </c>
      <c r="F67" s="0" t="b">
        <f aca="false">IF(E67-$O$40&gt;E68, TRUE(), FALSE())</f>
        <v>1</v>
      </c>
    </row>
    <row r="68" customFormat="false" ht="15" hidden="false" customHeight="false" outlineLevel="0" collapsed="false">
      <c r="A68" s="0" t="n">
        <v>75</v>
      </c>
      <c r="B68" s="0" t="n">
        <v>14162</v>
      </c>
      <c r="C68" s="0" t="n">
        <f aca="false">$N$5-($J$1*(B68/(B68+$I$3)))</f>
        <v>0.258134756989004</v>
      </c>
      <c r="D68" s="0" t="n">
        <f aca="false">$P$33*(C68-$L$33)+$L$32</f>
        <v>74.2589063029022</v>
      </c>
      <c r="E68" s="0" t="n">
        <f aca="false">(A68-D68)*100/A68</f>
        <v>0.988124929463785</v>
      </c>
      <c r="F68" s="0" t="b">
        <f aca="false">IF(E68-$O$40&gt;E69, TRUE(), FALSE())</f>
        <v>1</v>
      </c>
    </row>
    <row r="69" customFormat="false" ht="15" hidden="false" customHeight="false" outlineLevel="0" collapsed="false">
      <c r="A69" s="0" t="n">
        <v>76</v>
      </c>
      <c r="B69" s="0" t="n">
        <v>13673</v>
      </c>
      <c r="C69" s="0" t="n">
        <f aca="false">$N$5-($J$1*(B69/(B69+$I$3)))</f>
        <v>0.285790177288192</v>
      </c>
      <c r="D69" s="0" t="n">
        <f aca="false">$P$33*(C69-$L$33)+$L$32</f>
        <v>75.3411310985647</v>
      </c>
      <c r="E69" s="0" t="n">
        <f aca="false">(A69-D69)*100/A69</f>
        <v>0.866932765046426</v>
      </c>
      <c r="F69" s="0" t="b">
        <f aca="false">IF(E69-$O$40&gt;E70, TRUE(), FALSE())</f>
        <v>1</v>
      </c>
    </row>
    <row r="70" customFormat="false" ht="15" hidden="false" customHeight="false" outlineLevel="0" collapsed="false">
      <c r="A70" s="0" t="n">
        <v>77</v>
      </c>
      <c r="B70" s="0" t="n">
        <v>13203</v>
      </c>
      <c r="C70" s="0" t="n">
        <f aca="false">$N$5-($J$1*(B70/(B70+$I$3)))</f>
        <v>0.313519142333981</v>
      </c>
      <c r="D70" s="0" t="n">
        <f aca="false">$P$33*(C70-$L$33)+$L$32</f>
        <v>76.4262338815261</v>
      </c>
      <c r="E70" s="0" t="n">
        <f aca="false">(A70-D70)*100/A70</f>
        <v>0.74515080321291</v>
      </c>
      <c r="F70" s="0" t="b">
        <f aca="false">IF(E70-$O$40&gt;E71, TRUE(), FALSE())</f>
        <v>1</v>
      </c>
    </row>
    <row r="71" customFormat="false" ht="15" hidden="false" customHeight="false" outlineLevel="0" collapsed="false">
      <c r="A71" s="0" t="n">
        <v>78</v>
      </c>
      <c r="B71" s="0" t="n">
        <v>12751</v>
      </c>
      <c r="C71" s="0" t="n">
        <f aca="false">$N$5-($J$1*(B71/(B71+$I$3)))</f>
        <v>0.34131653082934</v>
      </c>
      <c r="D71" s="0" t="n">
        <f aca="false">$P$33*(C71-$L$33)+$L$32</f>
        <v>77.514014242804</v>
      </c>
      <c r="E71" s="0" t="n">
        <f aca="false">(A71-D71)*100/A71</f>
        <v>0.623058663071856</v>
      </c>
      <c r="F71" s="0" t="b">
        <f aca="false">IF(E71-$O$40&gt;E72, TRUE(), FALSE())</f>
        <v>1</v>
      </c>
    </row>
    <row r="72" customFormat="false" ht="15" hidden="false" customHeight="false" outlineLevel="0" collapsed="false">
      <c r="A72" s="0" t="n">
        <v>79</v>
      </c>
      <c r="B72" s="0" t="n">
        <v>12316</v>
      </c>
      <c r="C72" s="0" t="n">
        <f aca="false">$N$5-($J$1*(B72/(B72+$I$3)))</f>
        <v>0.369181641117891</v>
      </c>
      <c r="D72" s="0" t="n">
        <f aca="false">$P$33*(C72-$L$33)+$L$32</f>
        <v>78.6044447248541</v>
      </c>
      <c r="E72" s="0" t="n">
        <f aca="false">(A72-D72)*100/A72</f>
        <v>0.500702879931531</v>
      </c>
      <c r="F72" s="0" t="b">
        <f aca="false">IF(E72-$O$40&gt;E73, TRUE(), FALSE())</f>
        <v>1</v>
      </c>
    </row>
    <row r="73" customFormat="false" ht="15" hidden="false" customHeight="false" outlineLevel="0" collapsed="false">
      <c r="A73" s="0" t="n">
        <v>80</v>
      </c>
      <c r="B73" s="0" t="n">
        <v>11898</v>
      </c>
      <c r="C73" s="0" t="n">
        <f aca="false">$N$5-($J$1*(B73/(B73+$I$3)))</f>
        <v>0.397050699456473</v>
      </c>
      <c r="D73" s="0" t="n">
        <f aca="false">$P$33*(C73-$L$33)+$L$32</f>
        <v>79.695029703838</v>
      </c>
      <c r="E73" s="0" t="n">
        <f aca="false">(A73-D73)*100/A73</f>
        <v>0.381212870202532</v>
      </c>
      <c r="F73" s="0" t="b">
        <f aca="false">IF(E73-$O$40&gt;E74, TRUE(), FALSE())</f>
        <v>1</v>
      </c>
    </row>
    <row r="74" customFormat="false" ht="15" hidden="false" customHeight="false" outlineLevel="0" collapsed="false">
      <c r="A74" s="0" t="n">
        <v>81</v>
      </c>
      <c r="B74" s="0" t="n">
        <v>11496</v>
      </c>
      <c r="C74" s="0" t="n">
        <f aca="false">$N$5-($J$1*(B74/(B74+$I$3)))</f>
        <v>0.424925300815635</v>
      </c>
      <c r="D74" s="0" t="n">
        <f aca="false">$P$33*(C74-$L$33)+$L$32</f>
        <v>80.7858315948865</v>
      </c>
      <c r="E74" s="0" t="n">
        <f aca="false">(A74-D74)*100/A74</f>
        <v>0.264405438411795</v>
      </c>
      <c r="F74" s="0" t="b">
        <f aca="false">IF(E74-$O$40&gt;E75, TRUE(), FALSE())</f>
        <v>1</v>
      </c>
    </row>
    <row r="75" customFormat="false" ht="15" hidden="false" customHeight="false" outlineLevel="0" collapsed="false">
      <c r="A75" s="0" t="n">
        <v>82</v>
      </c>
      <c r="B75" s="0" t="n">
        <v>11109</v>
      </c>
      <c r="C75" s="0" t="n">
        <f aca="false">$N$5-($J$1*(B75/(B75+$I$3)))</f>
        <v>0.452812688091282</v>
      </c>
      <c r="D75" s="0" t="n">
        <f aca="false">$P$33*(C75-$L$33)+$L$32</f>
        <v>81.8771338303776</v>
      </c>
      <c r="E75" s="0" t="n">
        <f aca="false">(A75-D75)*100/A75</f>
        <v>0.149836792222471</v>
      </c>
      <c r="F75" s="0" t="b">
        <f aca="false">IF(E75-$O$40&gt;E76, TRUE(), FALSE())</f>
        <v>1</v>
      </c>
    </row>
    <row r="76" customFormat="false" ht="15" hidden="false" customHeight="false" outlineLevel="0" collapsed="false">
      <c r="A76" s="0" t="n">
        <v>83</v>
      </c>
      <c r="B76" s="0" t="n">
        <v>10737</v>
      </c>
      <c r="C76" s="0" t="n">
        <f aca="false">$N$5-($J$1*(B76/(B76+$I$3)))</f>
        <v>0.480650030661824</v>
      </c>
      <c r="D76" s="0" t="n">
        <f aca="false">$P$33*(C76-$L$33)+$L$32</f>
        <v>82.9664776931457</v>
      </c>
      <c r="E76" s="0" t="n">
        <f aca="false">(A76-D76)*100/A76</f>
        <v>0.040388321511181</v>
      </c>
      <c r="F76" s="0" t="b">
        <f aca="false">IF(E76-$O$40&gt;E77, TRUE(), FALSE())</f>
        <v>1</v>
      </c>
    </row>
    <row r="77" customFormat="false" ht="15" hidden="false" customHeight="false" outlineLevel="0" collapsed="false">
      <c r="A77" s="0" t="n">
        <v>84</v>
      </c>
      <c r="B77" s="0" t="n">
        <v>10379</v>
      </c>
      <c r="C77" s="0" t="n">
        <f aca="false">$N$5-($J$1*(B77/(B77+$I$3)))</f>
        <v>0.508448889750903</v>
      </c>
      <c r="D77" s="0" t="n">
        <f aca="false">$P$33*(C77-$L$33)+$L$32</f>
        <v>84.0543156023825</v>
      </c>
      <c r="E77" s="0" t="n">
        <f aca="false">(A77-D77)*100/A77</f>
        <v>-0.0646614314076897</v>
      </c>
      <c r="F77" s="0" t="b">
        <f aca="false">IF(E77-$O$40&gt;E78, TRUE(), FALSE())</f>
        <v>1</v>
      </c>
    </row>
    <row r="78" customFormat="false" ht="15" hidden="false" customHeight="false" outlineLevel="0" collapsed="false">
      <c r="A78" s="0" t="n">
        <v>85</v>
      </c>
      <c r="B78" s="0" t="n">
        <v>10035</v>
      </c>
      <c r="C78" s="0" t="n">
        <f aca="false">$N$5-($J$1*(B78/(B78+$I$3)))</f>
        <v>0.53614575690878</v>
      </c>
      <c r="D78" s="0" t="n">
        <f aca="false">$P$33*(C78-$L$33)+$L$32</f>
        <v>85.1381623158351</v>
      </c>
      <c r="E78" s="0" t="n">
        <f aca="false">(A78-D78)*100/A78</f>
        <v>-0.162543900982474</v>
      </c>
      <c r="F78" s="0" t="b">
        <f aca="false">IF(E78-$O$40&gt;E79, TRUE(), FALSE())</f>
        <v>1</v>
      </c>
    </row>
    <row r="79" customFormat="false" ht="15" hidden="false" customHeight="false" outlineLevel="0" collapsed="false">
      <c r="A79" s="0" t="n">
        <v>86</v>
      </c>
      <c r="B79" s="0" t="n">
        <v>9703</v>
      </c>
      <c r="C79" s="0" t="n">
        <f aca="false">$N$5-($J$1*(B79/(B79+$I$3)))</f>
        <v>0.563842606847141</v>
      </c>
      <c r="D79" s="0" t="n">
        <f aca="false">$P$33*(C79-$L$33)+$L$32</f>
        <v>86.2220083554456</v>
      </c>
      <c r="E79" s="0" t="n">
        <f aca="false">(A79-D79)*100/A79</f>
        <v>-0.258149250518184</v>
      </c>
      <c r="F79" s="0" t="b">
        <f aca="false">IF(E79-$O$40&gt;E80, TRUE(), FALSE())</f>
        <v>1</v>
      </c>
    </row>
    <row r="80" customFormat="false" ht="15" hidden="false" customHeight="false" outlineLevel="0" collapsed="false">
      <c r="A80" s="0" t="n">
        <v>87</v>
      </c>
      <c r="B80" s="0" t="n">
        <v>9383</v>
      </c>
      <c r="C80" s="0" t="n">
        <f aca="false">$N$5-($J$1*(B80/(B80+$I$3)))</f>
        <v>0.591485199031339</v>
      </c>
      <c r="D80" s="0" t="n">
        <f aca="false">$P$33*(C80-$L$33)+$L$32</f>
        <v>87.303731155334</v>
      </c>
      <c r="E80" s="0" t="n">
        <f aca="false">(A80-D80)*100/A80</f>
        <v>-0.34911627049889</v>
      </c>
      <c r="F80" s="0" t="b">
        <f aca="false">IF(E80-$O$40&gt;E81, TRUE(), FALSE())</f>
        <v>1</v>
      </c>
    </row>
    <row r="81" customFormat="false" ht="15" hidden="false" customHeight="false" outlineLevel="0" collapsed="false">
      <c r="A81" s="0" t="n">
        <v>88</v>
      </c>
      <c r="B81" s="0" t="n">
        <v>9076</v>
      </c>
      <c r="C81" s="0" t="n">
        <f aca="false">$N$5-($J$1*(B81/(B81+$I$3)))</f>
        <v>0.618924693439959</v>
      </c>
      <c r="D81" s="0" t="n">
        <f aca="false">$P$33*(C81-$L$33)+$L$32</f>
        <v>88.3775062384169</v>
      </c>
      <c r="E81" s="0" t="n">
        <f aca="false">(A81-D81)*100/A81</f>
        <v>-0.428984361837418</v>
      </c>
      <c r="F81" s="0" t="b">
        <f aca="false">IF(E81-$O$40&gt;E82, TRUE(), FALSE())</f>
        <v>1</v>
      </c>
    </row>
    <row r="82" customFormat="false" ht="15" hidden="false" customHeight="false" outlineLevel="0" collapsed="false">
      <c r="A82" s="0" t="n">
        <v>89</v>
      </c>
      <c r="B82" s="0" t="n">
        <v>8780</v>
      </c>
      <c r="C82" s="0" t="n">
        <f aca="false">$N$5-($J$1*(B82/(B82+$I$3)))</f>
        <v>0.646278266940771</v>
      </c>
      <c r="D82" s="0" t="n">
        <f aca="false">$P$33*(C82-$L$33)+$L$32</f>
        <v>89.447919024493</v>
      </c>
      <c r="E82" s="0" t="n">
        <f aca="false">(A82-D82)*100/A82</f>
        <v>-0.50327980280108</v>
      </c>
      <c r="F82" s="0" t="b">
        <f aca="false">IF(E82-$O$40&gt;E83, TRUE(), FALSE())</f>
        <v>1</v>
      </c>
    </row>
    <row r="83" customFormat="false" ht="15" hidden="false" customHeight="false" outlineLevel="0" collapsed="false">
      <c r="A83" s="0" t="n">
        <v>90</v>
      </c>
      <c r="B83" s="0" t="n">
        <v>8495</v>
      </c>
      <c r="C83" s="0" t="n">
        <f aca="false">$N$5-($J$1*(B83/(B83+$I$3)))</f>
        <v>0.673489962649427</v>
      </c>
      <c r="D83" s="0" t="n">
        <f aca="false">$P$33*(C83-$L$33)+$L$32</f>
        <v>90.5127797826857</v>
      </c>
      <c r="E83" s="0" t="n">
        <f aca="false">(A83-D83)*100/A83</f>
        <v>-0.569755314095251</v>
      </c>
      <c r="F83" s="0" t="b">
        <f aca="false">IF(E83-$O$40&gt;E84, TRUE(), FALSE())</f>
        <v>1</v>
      </c>
    </row>
    <row r="84" customFormat="false" ht="15" hidden="false" customHeight="false" outlineLevel="0" collapsed="false">
      <c r="A84" s="0" t="n">
        <v>91</v>
      </c>
      <c r="B84" s="0" t="n">
        <v>8220</v>
      </c>
      <c r="C84" s="0" t="n">
        <f aca="false">$N$5-($J$1*(B84/(B84+$I$3)))</f>
        <v>0.700600744923706</v>
      </c>
      <c r="D84" s="0" t="n">
        <f aca="false">$P$33*(C84-$L$33)+$L$32</f>
        <v>91.5736915493348</v>
      </c>
      <c r="E84" s="0" t="n">
        <f aca="false">(A84-D84)*100/A84</f>
        <v>-0.630430273994282</v>
      </c>
      <c r="F84" s="0" t="b">
        <f aca="false">IF(E84-$O$40&gt;E85, TRUE(), FALSE())</f>
        <v>1</v>
      </c>
    </row>
    <row r="85" customFormat="false" ht="15" hidden="false" customHeight="false" outlineLevel="0" collapsed="false">
      <c r="A85" s="0" t="n">
        <v>92</v>
      </c>
      <c r="B85" s="0" t="n">
        <v>7956</v>
      </c>
      <c r="C85" s="0" t="n">
        <f aca="false">$N$5-($J$1*(B85/(B85+$I$3)))</f>
        <v>0.727454425653415</v>
      </c>
      <c r="D85" s="0" t="n">
        <f aca="false">$P$33*(C85-$L$33)+$L$32</f>
        <v>92.6245422985224</v>
      </c>
      <c r="E85" s="0" t="n">
        <f aca="false">(A85-D85)*100/A85</f>
        <v>-0.678850324480823</v>
      </c>
      <c r="F85" s="0" t="b">
        <f aca="false">IF(E85-$O$40&gt;E86, TRUE(), FALSE())</f>
        <v>1</v>
      </c>
    </row>
    <row r="86" customFormat="false" ht="15" hidden="false" customHeight="false" outlineLevel="0" collapsed="false">
      <c r="A86" s="0" t="n">
        <v>93</v>
      </c>
      <c r="B86" s="0" t="n">
        <v>7701</v>
      </c>
      <c r="C86" s="0" t="n">
        <f aca="false">$N$5-($J$1*(B86/(B86+$I$3)))</f>
        <v>0.754198695514826</v>
      </c>
      <c r="D86" s="0" t="n">
        <f aca="false">$P$33*(C86-$L$33)+$L$32</f>
        <v>93.6711115306218</v>
      </c>
      <c r="E86" s="0" t="n">
        <f aca="false">(A86-D86)*100/A86</f>
        <v>-0.721625301743917</v>
      </c>
      <c r="F86" s="0" t="b">
        <f aca="false">IF(E86-$O$40&gt;E87, TRUE(), FALSE())</f>
        <v>1</v>
      </c>
    </row>
    <row r="87" customFormat="false" ht="15" hidden="false" customHeight="false" outlineLevel="0" collapsed="false">
      <c r="A87" s="0" t="n">
        <v>94</v>
      </c>
      <c r="B87" s="0" t="n">
        <v>7455</v>
      </c>
      <c r="C87" s="0" t="n">
        <f aca="false">$N$5-($J$1*(B87/(B87+$I$3)))</f>
        <v>0.780784584918115</v>
      </c>
      <c r="D87" s="0" t="n">
        <f aca="false">$P$33*(C87-$L$33)+$L$32</f>
        <v>94.7114829448226</v>
      </c>
      <c r="E87" s="0" t="n">
        <f aca="false">(A87-D87)*100/A87</f>
        <v>-0.756896749811298</v>
      </c>
      <c r="F87" s="0" t="b">
        <f aca="false">IF(E87-$O$40&gt;E88, TRUE(), FALSE())</f>
        <v>1</v>
      </c>
    </row>
    <row r="88" customFormat="false" ht="15" hidden="false" customHeight="false" outlineLevel="0" collapsed="false">
      <c r="A88" s="0" t="n">
        <v>95</v>
      </c>
      <c r="B88" s="0" t="n">
        <v>7219</v>
      </c>
      <c r="C88" s="0" t="n">
        <f aca="false">$N$5-($J$1*(B88/(B88+$I$3)))</f>
        <v>0.807047715429541</v>
      </c>
      <c r="D88" s="0" t="n">
        <f aca="false">$P$33*(C88-$L$33)+$L$32</f>
        <v>95.7392240076486</v>
      </c>
      <c r="E88" s="0" t="n">
        <f aca="false">(A88-D88)*100/A88</f>
        <v>-0.778130534366964</v>
      </c>
      <c r="F88" s="0" t="b">
        <f aca="false">IF(E88-$O$40&gt;E89, TRUE(), FALSE())</f>
        <v>1</v>
      </c>
    </row>
    <row r="89" customFormat="false" ht="15" hidden="false" customHeight="false" outlineLevel="0" collapsed="false">
      <c r="A89" s="0" t="n">
        <v>96</v>
      </c>
      <c r="B89" s="0" t="n">
        <v>6990</v>
      </c>
      <c r="C89" s="0" t="n">
        <f aca="false">$N$5-($J$1*(B89/(B89+$I$3)))</f>
        <v>0.833272950766643</v>
      </c>
      <c r="D89" s="0" t="n">
        <f aca="false">$P$33*(C89-$L$33)+$L$32</f>
        <v>96.7654821388524</v>
      </c>
      <c r="E89" s="0" t="n">
        <f aca="false">(A89-D89)*100/A89</f>
        <v>-0.797377227971197</v>
      </c>
      <c r="F89" s="0" t="b">
        <f aca="false">IF(E89-$O$40&gt;E90, TRUE(), FALSE())</f>
        <v>1</v>
      </c>
    </row>
    <row r="90" customFormat="false" ht="15" hidden="false" customHeight="false" outlineLevel="0" collapsed="false">
      <c r="A90" s="0" t="n">
        <v>97</v>
      </c>
      <c r="B90" s="0" t="n">
        <v>6770</v>
      </c>
      <c r="C90" s="0" t="n">
        <f aca="false">$N$5-($J$1*(B90/(B90+$I$3)))</f>
        <v>0.859184833708701</v>
      </c>
      <c r="D90" s="0" t="n">
        <f aca="false">$P$33*(C90-$L$33)+$L$32</f>
        <v>97.7794780180986</v>
      </c>
      <c r="E90" s="0" t="n">
        <f aca="false">(A90-D90)*100/A90</f>
        <v>-0.803585585668705</v>
      </c>
      <c r="F90" s="0" t="b">
        <f aca="false">IF(E90-$O$40&gt;E91, TRUE(), FALSE())</f>
        <v>0</v>
      </c>
    </row>
    <row r="91" customFormat="false" ht="15" hidden="false" customHeight="false" outlineLevel="0" collapsed="false">
      <c r="A91" s="0" t="n">
        <v>98</v>
      </c>
      <c r="B91" s="0" t="n">
        <v>6558</v>
      </c>
      <c r="C91" s="0" t="n">
        <f aca="false">$N$5-($J$1*(B91/(B91+$I$3)))</f>
        <v>0.884847799779247</v>
      </c>
      <c r="D91" s="0" t="n">
        <f aca="false">$P$33*(C91-$L$33)+$L$32</f>
        <v>98.7837331663239</v>
      </c>
      <c r="E91" s="0" t="n">
        <f aca="false">(A91-D91)*100/A91</f>
        <v>-0.799727720738657</v>
      </c>
      <c r="F91" s="0" t="b">
        <f aca="false">IF(E91-$O$40&gt;E92, TRUE(), FALSE())</f>
        <v>0</v>
      </c>
    </row>
    <row r="92" customFormat="false" ht="15" hidden="false" customHeight="false" outlineLevel="0" collapsed="false">
      <c r="A92" s="0" t="n">
        <v>99</v>
      </c>
      <c r="B92" s="0" t="n">
        <v>6354</v>
      </c>
      <c r="C92" s="0" t="n">
        <f aca="false">$N$5-($J$1*(B92/(B92+$I$3)))</f>
        <v>0.910211424182399</v>
      </c>
      <c r="D92" s="0" t="n">
        <f aca="false">$P$33*(C92-$L$33)+$L$32</f>
        <v>99.7762743369157</v>
      </c>
      <c r="E92" s="0" t="n">
        <f aca="false">(A92-D92)*100/A92</f>
        <v>-0.784115491834002</v>
      </c>
      <c r="F92" s="0" t="b">
        <f aca="false">IF(E92-$O$40&gt;E93, TRUE(), FALSE())</f>
        <v>0</v>
      </c>
    </row>
    <row r="93" customFormat="false" ht="15" hidden="false" customHeight="false" outlineLevel="0" collapsed="false">
      <c r="A93" s="0" t="n">
        <v>100</v>
      </c>
      <c r="B93" s="0" t="n">
        <v>6173</v>
      </c>
      <c r="C93" s="0" t="n">
        <f aca="false">$N$5-($J$1*(B93/(B93+$I$3)))</f>
        <v>0.933286441205681</v>
      </c>
      <c r="D93" s="0" t="n">
        <f aca="false">$P$33*(C93-$L$33)+$L$32</f>
        <v>100.679256656937</v>
      </c>
      <c r="E93" s="0" t="n">
        <f aca="false">(A93-D93)*100/A93</f>
        <v>-0.679256656937213</v>
      </c>
      <c r="F93" s="0" t="b">
        <f aca="false">IF(E93-$O$40&gt;E94, TRUE(), FALSE())</f>
        <v>1</v>
      </c>
    </row>
    <row r="94" customFormat="false" ht="15" hidden="false" customHeight="false" outlineLevel="0" collapsed="false">
      <c r="A94" s="0" t="n">
        <v>101</v>
      </c>
      <c r="B94" s="0" t="n">
        <v>5966</v>
      </c>
      <c r="C94" s="0" t="n">
        <f aca="false">$N$5-($J$1*(B94/(B94+$I$3)))</f>
        <v>0.960360264876248</v>
      </c>
      <c r="D94" s="0" t="n">
        <f aca="false">$P$33*(C94-$L$33)+$L$32</f>
        <v>101.738722142282</v>
      </c>
      <c r="E94" s="0" t="n">
        <f aca="false">(A94-D94)*100/A94</f>
        <v>-0.731408061665038</v>
      </c>
      <c r="F94" s="0" t="b">
        <f aca="false">IF(E94-$O$40&gt;E95, TRUE(), FALSE())</f>
        <v>0</v>
      </c>
    </row>
    <row r="95" customFormat="false" ht="15" hidden="false" customHeight="false" outlineLevel="0" collapsed="false">
      <c r="A95" s="0" t="n">
        <v>102</v>
      </c>
      <c r="B95" s="0" t="n">
        <v>5783</v>
      </c>
      <c r="C95" s="0" t="n">
        <f aca="false">$N$5-($J$1*(B95/(B95+$I$3)))</f>
        <v>0.984926534906125</v>
      </c>
      <c r="D95" s="0" t="n">
        <f aca="false">$P$33*(C95-$L$33)+$L$32</f>
        <v>102.70006086994</v>
      </c>
      <c r="E95" s="0" t="n">
        <f aca="false">(A95-D95)*100/A95</f>
        <v>-0.68633418621562</v>
      </c>
      <c r="F95" s="0" t="b">
        <f aca="false">IF(E95-$O$40&gt;E96, TRUE(), FALSE())</f>
        <v>0</v>
      </c>
    </row>
    <row r="96" customFormat="false" ht="15" hidden="false" customHeight="false" outlineLevel="0" collapsed="false">
      <c r="A96" s="0" t="n">
        <v>103</v>
      </c>
      <c r="B96" s="0" t="n">
        <v>5606</v>
      </c>
      <c r="C96" s="0" t="n">
        <f aca="false">$N$5-($J$1*(B96/(B96+$I$3)))</f>
        <v>1.00927299598181</v>
      </c>
      <c r="D96" s="0" t="n">
        <f aca="false">$P$33*(C96-$L$33)+$L$32</f>
        <v>103.652797931163</v>
      </c>
      <c r="E96" s="0" t="n">
        <f aca="false">(A96-D96)*100/A96</f>
        <v>-0.633784399187552</v>
      </c>
      <c r="F96" s="0" t="b">
        <f aca="false">IF(E96-$O$40&gt;E97, TRUE(), FALSE())</f>
        <v>0</v>
      </c>
    </row>
    <row r="97" customFormat="false" ht="15" hidden="false" customHeight="false" outlineLevel="0" collapsed="false">
      <c r="A97" s="0" t="n">
        <v>104</v>
      </c>
      <c r="B97" s="0" t="n">
        <v>5435</v>
      </c>
      <c r="C97" s="0" t="n">
        <f aca="false">$N$5-($J$1*(B97/(B97+$I$3)))</f>
        <v>1.0333612030147</v>
      </c>
      <c r="D97" s="0" t="n">
        <f aca="false">$P$33*(C97-$L$33)+$L$32</f>
        <v>104.595428874827</v>
      </c>
      <c r="E97" s="0" t="n">
        <f aca="false">(A97-D97)*100/A97</f>
        <v>-0.572527764256929</v>
      </c>
      <c r="F97" s="0" t="b">
        <f aca="false">IF(E97-$O$40&gt;E98, TRUE(), FALSE())</f>
        <v>0</v>
      </c>
    </row>
    <row r="98" customFormat="false" ht="15" hidden="false" customHeight="false" outlineLevel="0" collapsed="false">
      <c r="A98" s="0" t="n">
        <v>105</v>
      </c>
      <c r="B98" s="0" t="n">
        <v>5270</v>
      </c>
      <c r="C98" s="0" t="n">
        <f aca="false">$N$5-($J$1*(B98/(B98+$I$3)))</f>
        <v>1.05715148732571</v>
      </c>
      <c r="D98" s="0" t="n">
        <f aca="false">$P$33*(C98-$L$33)+$L$32</f>
        <v>105.526401367695</v>
      </c>
      <c r="E98" s="0" t="n">
        <f aca="false">(A98-D98)*100/A98</f>
        <v>-0.501334635899866</v>
      </c>
      <c r="F98" s="0" t="b">
        <f aca="false">IF(E98-$O$40&gt;E99, TRUE(), FALSE())</f>
        <v>0</v>
      </c>
    </row>
    <row r="99" customFormat="false" ht="15" hidden="false" customHeight="false" outlineLevel="0" collapsed="false">
      <c r="A99" s="0" t="n">
        <v>106</v>
      </c>
      <c r="B99" s="0" t="n">
        <v>5111</v>
      </c>
      <c r="C99" s="0" t="n">
        <f aca="false">$N$5-($J$1*(B99/(B99+$I$3)))</f>
        <v>1.08060305117798</v>
      </c>
      <c r="D99" s="0" t="n">
        <f aca="false">$P$33*(C99-$L$33)+$L$32</f>
        <v>106.444118893714</v>
      </c>
      <c r="E99" s="0" t="n">
        <f aca="false">(A99-D99)*100/A99</f>
        <v>-0.418980088409171</v>
      </c>
      <c r="F99" s="0" t="b">
        <f aca="false">IF(E99-$O$40&gt;E100, TRUE(), FALSE())</f>
        <v>0</v>
      </c>
    </row>
    <row r="100" customFormat="false" ht="15" hidden="false" customHeight="false" outlineLevel="0" collapsed="false">
      <c r="A100" s="0" t="n">
        <v>107</v>
      </c>
      <c r="B100" s="0" t="n">
        <v>4957</v>
      </c>
      <c r="C100" s="0" t="n">
        <f aca="false">$N$5-($J$1*(B100/(B100+$I$3)))</f>
        <v>1.10382653124251</v>
      </c>
      <c r="D100" s="0" t="n">
        <f aca="false">$P$33*(C100-$L$33)+$L$32</f>
        <v>107.352910938655</v>
      </c>
      <c r="E100" s="0" t="n">
        <f aca="false">(A100-D100)*100/A100</f>
        <v>-0.329823307154405</v>
      </c>
      <c r="F100" s="0" t="b">
        <f aca="false">IF(E100-$O$40&gt;E101, TRUE(), FALSE())</f>
        <v>0</v>
      </c>
    </row>
    <row r="101" customFormat="false" ht="15" hidden="false" customHeight="false" outlineLevel="0" collapsed="false">
      <c r="A101" s="0" t="n">
        <v>108</v>
      </c>
      <c r="B101" s="0" t="n">
        <v>4809</v>
      </c>
      <c r="C101" s="0" t="n">
        <f aca="false">$N$5-($J$1*(B101/(B101+$I$3)))</f>
        <v>1.12663330511585</v>
      </c>
      <c r="D101" s="0" t="n">
        <f aca="false">$P$33*(C101-$L$33)+$L$32</f>
        <v>108.245396242721</v>
      </c>
      <c r="E101" s="0" t="n">
        <f aca="false">(A101-D101)*100/A101</f>
        <v>-0.227218743260633</v>
      </c>
      <c r="F101" s="0" t="b">
        <f aca="false">IF(E101-$O$40&gt;E102, TRUE(), FALSE())</f>
        <v>0</v>
      </c>
    </row>
    <row r="102" customFormat="false" ht="15" hidden="false" customHeight="false" outlineLevel="0" collapsed="false">
      <c r="A102" s="0" t="n">
        <v>109</v>
      </c>
      <c r="B102" s="0" t="n">
        <v>4666</v>
      </c>
      <c r="C102" s="0" t="n">
        <f aca="false">$N$5-($J$1*(B102/(B102+$I$3)))</f>
        <v>1.1491388141726</v>
      </c>
      <c r="D102" s="0" t="n">
        <f aca="false">$P$33*(C102-$L$33)+$L$32</f>
        <v>109.126092311583</v>
      </c>
      <c r="E102" s="0" t="n">
        <f aca="false">(A102-D102)*100/A102</f>
        <v>-0.115681019801316</v>
      </c>
      <c r="F102" s="0" t="b">
        <f aca="false">IF(E102-$O$40&gt;E103, TRUE(), FALSE())</f>
        <v>0</v>
      </c>
    </row>
    <row r="103" customFormat="false" ht="15" hidden="false" customHeight="false" outlineLevel="0" collapsed="false">
      <c r="A103" s="0" t="n">
        <v>110</v>
      </c>
      <c r="B103" s="0" t="n">
        <v>4527</v>
      </c>
      <c r="C103" s="0" t="n">
        <f aca="false">$N$5-($J$1*(B103/(B103+$I$3)))</f>
        <v>1.17147085140065</v>
      </c>
      <c r="D103" s="0" t="n">
        <f aca="false">$P$33*(C103-$L$33)+$L$32</f>
        <v>110</v>
      </c>
      <c r="E103" s="0" t="n">
        <f aca="false">(A103-D103)*100/A103</f>
        <v>0</v>
      </c>
      <c r="F103" s="0" t="b">
        <f aca="false">IF(E103-$O$40&gt;E104, TRUE(), FALSE())</f>
        <v>0</v>
      </c>
    </row>
    <row r="104" customFormat="false" ht="15" hidden="false" customHeight="false" outlineLevel="0" collapsed="false">
      <c r="A104" s="0" t="n">
        <v>111</v>
      </c>
      <c r="B104" s="0" t="n">
        <v>4394</v>
      </c>
      <c r="C104" s="0" t="n">
        <f aca="false">$N$5-($J$1*(B104/(B104+$I$3)))</f>
        <v>1.19327284991221</v>
      </c>
      <c r="D104" s="0" t="n">
        <f aca="false">$P$33*(C104-$L$33)+$L$32</f>
        <v>110.853165966344</v>
      </c>
      <c r="E104" s="0" t="n">
        <f aca="false">(A104-D104)*100/A104</f>
        <v>0.132282913203417</v>
      </c>
      <c r="F104" s="0" t="b">
        <f aca="false">IF(E104-$O$40&gt;E105, TRUE(), FALSE())</f>
        <v>0</v>
      </c>
    </row>
    <row r="105" customFormat="false" ht="15" hidden="false" customHeight="false" outlineLevel="0" collapsed="false">
      <c r="A105" s="0" t="n">
        <v>112</v>
      </c>
      <c r="B105" s="0" t="n">
        <v>4264</v>
      </c>
      <c r="C105" s="0" t="n">
        <f aca="false">$N$5-($J$1*(B105/(B105+$I$3)))</f>
        <v>1.21500561540701</v>
      </c>
      <c r="D105" s="0" t="n">
        <f aca="false">$P$33*(C105-$L$33)+$L$32</f>
        <v>111.703622674011</v>
      </c>
      <c r="E105" s="0" t="n">
        <f aca="false">(A105-D105)*100/A105</f>
        <v>0.264622612489949</v>
      </c>
      <c r="F105" s="0" t="b">
        <f aca="false">IF(E105-$O$40&gt;E106, TRUE(), FALSE())</f>
        <v>0</v>
      </c>
    </row>
    <row r="106" customFormat="false" ht="15" hidden="false" customHeight="false" outlineLevel="0" collapsed="false">
      <c r="A106" s="0" t="n">
        <v>113</v>
      </c>
      <c r="B106" s="0" t="n">
        <v>4140</v>
      </c>
      <c r="C106" s="0" t="n">
        <f aca="false">$N$5-($J$1*(B106/(B106+$I$3)))</f>
        <v>1.23613604156826</v>
      </c>
      <c r="D106" s="0" t="n">
        <f aca="false">$P$33*(C106-$L$33)+$L$32</f>
        <v>112.530508358164</v>
      </c>
      <c r="E106" s="0" t="n">
        <f aca="false">(A106-D106)*100/A106</f>
        <v>0.415479329058722</v>
      </c>
      <c r="F106" s="0" t="b">
        <f aca="false">IF(E106-$O$40&gt;E107, TRUE(), FALSE())</f>
        <v>0</v>
      </c>
    </row>
    <row r="107" customFormat="false" ht="15" hidden="false" customHeight="false" outlineLevel="0" collapsed="false">
      <c r="A107" s="0" t="n">
        <v>114</v>
      </c>
      <c r="B107" s="0" t="n">
        <v>4019</v>
      </c>
      <c r="C107" s="0" t="n">
        <f aca="false">$N$5-($J$1*(B107/(B107+$I$3)))</f>
        <v>1.2571432733591</v>
      </c>
      <c r="D107" s="0" t="n">
        <f aca="false">$P$33*(C107-$L$33)+$L$32</f>
        <v>113.3525731428</v>
      </c>
      <c r="E107" s="0" t="n">
        <f aca="false">(A107-D107)*100/A107</f>
        <v>0.567918295789563</v>
      </c>
      <c r="F107" s="0" t="b">
        <f aca="false">IF(E107-$O$40&gt;E108, TRUE(), FALSE())</f>
        <v>0</v>
      </c>
    </row>
    <row r="108" customFormat="false" ht="15" hidden="false" customHeight="false" outlineLevel="0" collapsed="false">
      <c r="A108" s="0" t="n">
        <v>115</v>
      </c>
      <c r="B108" s="0" t="n">
        <v>3903</v>
      </c>
      <c r="C108" s="0" t="n">
        <f aca="false">$N$5-($J$1*(B108/(B108+$I$3)))</f>
        <v>1.27765235029544</v>
      </c>
      <c r="D108" s="0" t="n">
        <f aca="false">$P$33*(C108-$L$33)+$L$32</f>
        <v>114.15514389951</v>
      </c>
      <c r="E108" s="0" t="n">
        <f aca="false">(A108-D108)*100/A108</f>
        <v>0.73465747868669</v>
      </c>
      <c r="F108" s="0" t="b">
        <f aca="false">IF(E108-$O$40&gt;E109, TRUE(), FALSE())</f>
        <v>0</v>
      </c>
    </row>
    <row r="109" customFormat="false" ht="15" hidden="false" customHeight="false" outlineLevel="0" collapsed="false">
      <c r="A109" s="0" t="n">
        <v>116</v>
      </c>
      <c r="B109" s="0" t="n">
        <v>3790</v>
      </c>
      <c r="C109" s="0" t="n">
        <f aca="false">$N$5-($J$1*(B109/(B109+$I$3)))</f>
        <v>1.29798873041978</v>
      </c>
      <c r="D109" s="0" t="n">
        <f aca="false">$P$33*(C109-$L$33)+$L$32</f>
        <v>114.95095660409</v>
      </c>
      <c r="E109" s="0" t="n">
        <f aca="false">(A109-D109)*100/A109</f>
        <v>0.90434775509504</v>
      </c>
      <c r="F109" s="0" t="b">
        <f aca="false">IF(E109-$O$40&gt;E110, TRUE(), FALSE())</f>
        <v>0</v>
      </c>
    </row>
    <row r="110" customFormat="false" ht="15" hidden="false" customHeight="false" outlineLevel="0" collapsed="false">
      <c r="A110" s="0" t="n">
        <v>117</v>
      </c>
      <c r="B110" s="0" t="n">
        <v>3681</v>
      </c>
      <c r="C110" s="0" t="n">
        <f aca="false">$N$5-($J$1*(B110/(B110+$I$3)))</f>
        <v>1.31794865519689</v>
      </c>
      <c r="D110" s="0" t="n">
        <f aca="false">$P$33*(C110-$L$33)+$L$32</f>
        <v>115.732037682578</v>
      </c>
      <c r="E110" s="0" t="n">
        <f aca="false">(A110-D110)*100/A110</f>
        <v>1.08372847642871</v>
      </c>
      <c r="F110" s="0" t="b">
        <f aca="false">IF(E110-$O$40&gt;E111, TRUE(), FALSE())</f>
        <v>0</v>
      </c>
    </row>
    <row r="111" customFormat="false" ht="15" hidden="false" customHeight="false" outlineLevel="0" collapsed="false">
      <c r="A111" s="0" t="n">
        <v>118</v>
      </c>
      <c r="B111" s="0" t="n">
        <v>3576</v>
      </c>
      <c r="C111" s="0" t="n">
        <f aca="false">$N$5-($J$1*(B111/(B111+$I$3)))</f>
        <v>1.33750329033956</v>
      </c>
      <c r="D111" s="0" t="n">
        <f aca="false">$P$33*(C111-$L$33)+$L$32</f>
        <v>116.497258778212</v>
      </c>
      <c r="E111" s="0" t="n">
        <f aca="false">(A111-D111)*100/A111</f>
        <v>1.27350950999024</v>
      </c>
      <c r="F111" s="0" t="b">
        <f aca="false">IF(E111-$O$40&gt;E112, TRUE(), FALSE())</f>
        <v>0</v>
      </c>
    </row>
    <row r="112" customFormat="false" ht="15" hidden="false" customHeight="false" outlineLevel="0" collapsed="false">
      <c r="A112" s="0" t="n">
        <v>119</v>
      </c>
      <c r="B112" s="0" t="n">
        <v>3474</v>
      </c>
      <c r="C112" s="0" t="n">
        <f aca="false">$N$5-($J$1*(B112/(B112+$I$3)))</f>
        <v>1.3568144499179</v>
      </c>
      <c r="D112" s="0" t="n">
        <f aca="false">$P$33*(C112-$L$33)+$L$32</f>
        <v>117.252952074592</v>
      </c>
      <c r="E112" s="0" t="n">
        <f aca="false">(A112-D112)*100/A112</f>
        <v>1.46810750034315</v>
      </c>
      <c r="F112" s="0" t="b">
        <f aca="false">IF(E112-$O$40&gt;E113, TRUE(), FALSE())</f>
        <v>0</v>
      </c>
    </row>
    <row r="113" customFormat="false" ht="15" hidden="false" customHeight="false" outlineLevel="0" collapsed="false">
      <c r="A113" s="0" t="n">
        <v>120</v>
      </c>
      <c r="B113" s="0" t="n">
        <v>3376</v>
      </c>
      <c r="C113" s="0" t="n">
        <f aca="false">$N$5-($J$1*(B113/(B113+$I$3)))</f>
        <v>1.37566814524218</v>
      </c>
      <c r="D113" s="0" t="n">
        <f aca="false">$P$33*(C113-$L$33)+$L$32</f>
        <v>117.990743666586</v>
      </c>
      <c r="E113" s="0" t="n">
        <f aca="false">(A113-D113)*100/A113</f>
        <v>1.67438027784511</v>
      </c>
      <c r="F113" s="0" t="b">
        <f aca="false">IF(E113-$O$40&gt;E114, TRUE(), FALSE())</f>
        <v>0</v>
      </c>
    </row>
    <row r="114" customFormat="false" ht="15" hidden="false" customHeight="false" outlineLevel="0" collapsed="false">
      <c r="A114" s="0" t="n">
        <v>121</v>
      </c>
      <c r="B114" s="0" t="n">
        <v>3280</v>
      </c>
      <c r="C114" s="0" t="n">
        <f aca="false">$N$5-($J$1*(B114/(B114+$I$3)))</f>
        <v>1.39442884420982</v>
      </c>
      <c r="D114" s="0" t="n">
        <f aca="false">$P$33*(C114-$L$33)+$L$32</f>
        <v>118.724896081812</v>
      </c>
      <c r="E114" s="0" t="n">
        <f aca="false">(A114-D114)*100/A114</f>
        <v>1.88025117205638</v>
      </c>
      <c r="F114" s="0" t="b">
        <f aca="false">IF(E114-$O$40&gt;E115, TRUE(), FALSE())</f>
        <v>0</v>
      </c>
    </row>
    <row r="115" customFormat="false" ht="15" hidden="false" customHeight="false" outlineLevel="0" collapsed="false">
      <c r="A115" s="0" t="n">
        <v>122</v>
      </c>
      <c r="B115" s="0" t="n">
        <v>3188</v>
      </c>
      <c r="C115" s="0" t="n">
        <f aca="false">$N$5-($J$1*(B115/(B115+$I$3)))</f>
        <v>1.41268517365866</v>
      </c>
      <c r="D115" s="0" t="n">
        <f aca="false">$P$33*(C115-$L$33)+$L$32</f>
        <v>119.439311273972</v>
      </c>
      <c r="E115" s="0" t="n">
        <f aca="false">(A115-D115)*100/A115</f>
        <v>2.09892518526872</v>
      </c>
      <c r="F115" s="0" t="b">
        <f aca="false">IF(E115-$O$40&gt;E116, TRUE(), FALSE())</f>
        <v>0</v>
      </c>
    </row>
    <row r="116" customFormat="false" ht="15" hidden="false" customHeight="false" outlineLevel="0" collapsed="false">
      <c r="A116" s="0" t="n">
        <v>123</v>
      </c>
      <c r="B116" s="0" t="n">
        <v>3099</v>
      </c>
      <c r="C116" s="0" t="n">
        <f aca="false">$N$5-($J$1*(B116/(B116+$I$3)))</f>
        <v>1.43061039527348</v>
      </c>
      <c r="D116" s="0" t="n">
        <f aca="false">$P$33*(C116-$L$33)+$L$32</f>
        <v>120.140769400062</v>
      </c>
      <c r="E116" s="0" t="n">
        <f aca="false">(A116-D116)*100/A116</f>
        <v>2.32457772352659</v>
      </c>
      <c r="F116" s="0" t="b">
        <f aca="false">IF(E116-$O$40&gt;E117, TRUE(), FALSE())</f>
        <v>0</v>
      </c>
    </row>
    <row r="117" customFormat="false" ht="15" hidden="false" customHeight="false" outlineLevel="0" collapsed="false">
      <c r="A117" s="0" t="n">
        <v>124</v>
      </c>
      <c r="B117" s="0" t="n">
        <v>3013</v>
      </c>
      <c r="C117" s="0" t="n">
        <f aca="false">$N$5-($J$1*(B117/(B117+$I$3)))</f>
        <v>1.44818372050968</v>
      </c>
      <c r="D117" s="0" t="n">
        <f aca="false">$P$33*(C117-$L$33)+$L$32</f>
        <v>120.828456953067</v>
      </c>
      <c r="E117" s="0" t="n">
        <f aca="false">(A117-D117)*100/A117</f>
        <v>2.55769600559129</v>
      </c>
      <c r="F117" s="0" t="b">
        <f aca="false">IF(E117-$O$40&gt;E118, TRUE(), FALSE())</f>
        <v>0</v>
      </c>
    </row>
    <row r="118" customFormat="false" ht="15" hidden="false" customHeight="false" outlineLevel="0" collapsed="false">
      <c r="A118" s="0" t="n">
        <v>125</v>
      </c>
      <c r="B118" s="0" t="n">
        <v>2929</v>
      </c>
      <c r="C118" s="0" t="n">
        <f aca="false">$N$5-($J$1*(B118/(B118+$I$3)))</f>
        <v>1.46559297683709</v>
      </c>
      <c r="D118" s="0" t="n">
        <f aca="false">$P$33*(C118-$L$33)+$L$32</f>
        <v>121.50972408507</v>
      </c>
      <c r="E118" s="0" t="n">
        <f aca="false">(A118-D118)*100/A118</f>
        <v>2.79222073194396</v>
      </c>
      <c r="F118" s="0" t="b">
        <f aca="false">IF(E118-$O$40&gt;E119, TRUE(), FALSE())</f>
        <v>0</v>
      </c>
    </row>
    <row r="119" customFormat="false" ht="15" hidden="false" customHeight="false" outlineLevel="0" collapsed="false">
      <c r="A119" s="0" t="n">
        <v>126</v>
      </c>
      <c r="B119" s="0" t="n">
        <v>2849</v>
      </c>
      <c r="C119" s="0" t="n">
        <f aca="false">$N$5-($J$1*(B119/(B119+$I$3)))</f>
        <v>1.48240270530614</v>
      </c>
      <c r="D119" s="0" t="n">
        <f aca="false">$P$33*(C119-$L$33)+$L$32</f>
        <v>122.167530213516</v>
      </c>
      <c r="E119" s="0" t="n">
        <f aca="false">(A119-D119)*100/A119</f>
        <v>3.04164268768565</v>
      </c>
      <c r="F119" s="0" t="b">
        <f aca="false">IF(E119-$O$40&gt;E120, TRUE(), FALSE())</f>
        <v>0</v>
      </c>
    </row>
    <row r="120" customFormat="false" ht="15" hidden="false" customHeight="false" outlineLevel="0" collapsed="false">
      <c r="A120" s="0" t="n">
        <v>127</v>
      </c>
      <c r="B120" s="0" t="n">
        <v>2770</v>
      </c>
      <c r="C120" s="0" t="n">
        <f aca="false">$N$5-($J$1*(B120/(B120+$I$3)))</f>
        <v>1.49922655494683</v>
      </c>
      <c r="D120" s="0" t="n">
        <f aca="false">$P$33*(C120-$L$33)+$L$32</f>
        <v>122.825888938232</v>
      </c>
      <c r="E120" s="0" t="n">
        <f aca="false">(A120-D120)*100/A120</f>
        <v>3.28670162343947</v>
      </c>
      <c r="F120" s="0" t="b">
        <f aca="false">IF(E120-$O$40&gt;E121, TRUE(), FALSE())</f>
        <v>0</v>
      </c>
    </row>
    <row r="121" customFormat="false" ht="15" hidden="false" customHeight="false" outlineLevel="0" collapsed="false">
      <c r="A121" s="0" t="n">
        <v>128</v>
      </c>
      <c r="B121" s="0" t="n">
        <v>2695</v>
      </c>
      <c r="C121" s="0" t="n">
        <f aca="false">$N$5-($J$1*(B121/(B121+$I$3)))</f>
        <v>1.51540888384367</v>
      </c>
      <c r="D121" s="0" t="n">
        <f aca="false">$P$33*(C121-$L$33)+$L$32</f>
        <v>123.459143374226</v>
      </c>
      <c r="E121" s="0" t="n">
        <f aca="false">(A121-D121)*100/A121</f>
        <v>3.54754423888622</v>
      </c>
      <c r="F121" s="0" t="b">
        <f aca="false">IF(E121-$O$40&gt;E122, TRUE(), FALSE())</f>
        <v>0</v>
      </c>
    </row>
    <row r="122" customFormat="false" ht="15" hidden="false" customHeight="false" outlineLevel="0" collapsed="false">
      <c r="A122" s="0" t="n">
        <v>129</v>
      </c>
      <c r="B122" s="0" t="n">
        <v>2621</v>
      </c>
      <c r="C122" s="0" t="n">
        <f aca="false">$N$5-($J$1*(B122/(B122+$I$3)))</f>
        <v>1.53158016551487</v>
      </c>
      <c r="D122" s="0" t="n">
        <f aca="false">$P$33*(C122-$L$33)+$L$32</f>
        <v>124.091965505037</v>
      </c>
      <c r="E122" s="0" t="n">
        <f aca="false">(A122-D122)*100/A122</f>
        <v>3.80467790307217</v>
      </c>
      <c r="F122" s="0" t="b">
        <f aca="false">IF(E122-$O$40&gt;E123, TRUE(), FALSE())</f>
        <v>0</v>
      </c>
    </row>
    <row r="123" customFormat="false" ht="15" hidden="false" customHeight="false" outlineLevel="0" collapsed="false">
      <c r="A123" s="0" t="n">
        <v>130</v>
      </c>
      <c r="B123" s="0" t="n">
        <v>2550</v>
      </c>
      <c r="C123" s="0" t="n">
        <f aca="false">$N$5-($J$1*(B123/(B123+$I$3)))</f>
        <v>1.54729064039409</v>
      </c>
      <c r="D123" s="0" t="n">
        <f aca="false">$P$33*(C123-$L$33)+$L$32</f>
        <v>124.70675512971</v>
      </c>
      <c r="E123" s="0" t="n">
        <f aca="false">(A123-D123)*100/A123</f>
        <v>4.07172682329966</v>
      </c>
      <c r="F123" s="0" t="b">
        <f aca="false">IF(E123-$O$40&gt;E124, TRUE(), FALSE())</f>
        <v>1</v>
      </c>
    </row>
  </sheetData>
  <mergeCells count="1">
    <mergeCell ref="I47:W4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33.94"/>
    <col collapsed="false" customWidth="true" hidden="false" outlineLevel="0" max="2" min="2" style="0" width="23.67"/>
    <col collapsed="false" customWidth="true" hidden="false" outlineLevel="0" max="3" min="3" style="0" width="13.12"/>
  </cols>
  <sheetData>
    <row r="1" customFormat="false" ht="13.8" hidden="false" customHeight="false" outlineLevel="0" collapsed="false">
      <c r="A1" s="27" t="s">
        <v>57</v>
      </c>
      <c r="B1" s="27" t="s">
        <v>58</v>
      </c>
      <c r="C1" s="27" t="s">
        <v>59</v>
      </c>
      <c r="D1" s="27" t="s">
        <v>60</v>
      </c>
    </row>
    <row r="2" customFormat="false" ht="13.8" hidden="false" customHeight="false" outlineLevel="0" collapsed="false">
      <c r="A2" s="28" t="s">
        <v>61</v>
      </c>
      <c r="B2" s="28" t="s">
        <v>2</v>
      </c>
      <c r="C2" s="28" t="n">
        <v>100</v>
      </c>
      <c r="D2" s="28" t="n">
        <v>1</v>
      </c>
    </row>
    <row r="3" customFormat="false" ht="13.8" hidden="false" customHeight="false" outlineLevel="0" collapsed="false">
      <c r="A3" s="28" t="s">
        <v>61</v>
      </c>
      <c r="B3" s="28" t="s">
        <v>62</v>
      </c>
      <c r="C3" s="28" t="n">
        <v>50</v>
      </c>
      <c r="D3" s="28" t="n">
        <v>2</v>
      </c>
    </row>
    <row r="4" customFormat="false" ht="13.8" hidden="false" customHeight="false" outlineLevel="0" collapsed="false">
      <c r="A4" s="28" t="s">
        <v>63</v>
      </c>
      <c r="B4" s="28" t="s">
        <v>64</v>
      </c>
      <c r="C4" s="28" t="n">
        <v>45</v>
      </c>
      <c r="D4" s="28" t="n">
        <v>3</v>
      </c>
    </row>
    <row r="5" customFormat="false" ht="13.8" hidden="false" customHeight="false" outlineLevel="0" collapsed="false">
      <c r="A5" s="28" t="s">
        <v>65</v>
      </c>
      <c r="B5" s="28" t="s">
        <v>64</v>
      </c>
      <c r="C5" s="28" t="n">
        <v>75</v>
      </c>
      <c r="D5" s="28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2023-04-26T16:11:31Z</dcterms:created>
  <dc:creator>Marti Casamayor Esteve</dc:creator>
  <dc:description/>
  <dc:language>es-ES</dc:language>
  <cp:lastModifiedBy/>
  <dcterms:modified xsi:type="dcterms:W3CDTF">2023-04-27T00:59:51Z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