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<sst xmlns="http://schemas.openxmlformats.org/spreadsheetml/2006/main" count="8519" uniqueCount="7122">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</sst>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Como actualmente no hay ninguna descripción para esta ranura, aparece en blanco. Esto se debe a que el diseño aún no está completo y no es un "&amp;"error. Puedes mejorarlo como de costumbre después de seleccionarlo.")</f>
        <v>En cuanto a la mejora del objeto "Núcleo Prototipo", la ranura de uso se encuentra en la barra de habilidades. Como actualmente no hay ninguna descripción para esta ranura, aparece en blanco. Esto se debe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 バージョン0.5Bのコンテンツを追加しました - イベント/通知")</f>
        <v>2024/11/22 バージョン0.5Bのコンテンツを追加しました - イベント/通知</v>
      </c>
      <c r="C72" s="44" t="str">
        <f>IFERROR(__xludf.DUMMYFUNCTION("GOOGLETRANSLATE(A72,""zh-tw"",""en"")"),"2024/11/22 Added version 0.5B content - Events/Notifications")</f>
        <v>2024/11/22 Added version 0.5B content - Events/Notifications</v>
      </c>
      <c r="D72" s="43" t="str">
        <f>IFERROR(__xludf.DUMMYFUNCTION("GOOGLETRANSLATE(A72,""zh-tw"",""zh"")"),"2024/11/22 新增0.5B版本内容-事件/提示")</f>
        <v>2024/11/22 新增0.5B版本内容-事件/提示</v>
      </c>
      <c r="E72" s="45" t="str">
        <f>IFERROR(__xludf.DUMMYFUNCTION("GOOGLETRANSLATE(A72,""zh-tw"",""es-MX"")"),"22/11/2024 Se añadió el contenido de la versión 0.5B - Eventos/Notificaciones")</f>
        <v>22/11/2024 Se añadió el contenido de la versión 0.5B - Eventos/Notificaciones</v>
      </c>
      <c r="F72" s="45" t="str">
        <f>IFERROR(__xludf.DUMMYFUNCTION("GOOGLETRANSLATE(A72,""zh-tw"",""KO"")"),"2024/11/22 버전 0.5B 콘텐츠 추가 - 이벤트/알림")</f>
        <v>2024/11/22 버전 0.5B 콘텐츠 추가 - 이벤트/알림</v>
      </c>
      <c r="G72" s="45" t="str">
        <f>IFERROR(__xludf.DUMMYFUNCTION("GOOGLETRANSLATE(A72,""zh-tw"",""RU"")"),"22.11.2024 Добавлен контент версии 0.5B — События/Уведомления")</f>
        <v>22.11.2024 Добавлен контент версии 0.5B — События/Уведомления</v>
      </c>
      <c r="H72" s="45" t="str">
        <f>IFERROR(__xludf.DUMMYFUNCTION("GOOGLETRANSLATE(A72,""zh-tw"",""DE"")"),"22.11.2024: Inhalt der Version 0.5B hinzugefügt – Ereignisse/Benachrichtigungen")</f>
        <v>22.11.2024: Inhalt der Version 0.5B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curarte, puedes despertar a tu hermana por la mañana para activar la historia. Aún existe la posibilidad de fallar la primera vez.")</f>
        <v>Se ha eliminado el mecanismo de "despertar forzado".
Tras curarte, puedes despertar a tu hermana por la mañana para activar la historia.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치료 후 아침에 여동생을 깨우면 스토리가 시작됩니다. 단, 첫 번째 시도 이후에는 실패할 가능성이 있습니다.")</f>
        <v>"강제 깨우기" 메커니즘이 제거되었습니다.
치료 후 아침에 여동생을 깨우면 스토리가 시작됩니다. 단,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el hermano mayor está enfermo. (No hay más detalles disponibles sobre la mecánica del juego).")</f>
        <v>Hacia el cuarto día, la hermana menor malinterpretará la situación y pensará que el hermano mayor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con lo anterior, una vez que alcances un nivel de corazón púrpura de 3, podrás jugar sin usar ropa.")</f>
        <v>Continuando con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menor mientras se baña sola.")</f>
        <v>Es posible espiar a tu hermana menor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있습니다.")</f>
        <v>여동생이 혼자 목욕하는 모습을 엿볼 수도 있습니다.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IFERROR(__xludf.DUMMYFUNCTION("GOOGLETRANSLATE(D70,""zh-tw"",""KO"")"),"너는 네 여동생과 함께 목욕을 할 수 있어.")</f>
        <v>너는 네 여동생과 함께 목욕을 할 수 있어.</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 남자의 뼈 반지"" 장비를 획득하세요.")</f>
        <v>"교수형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Hay una hoguera.
(Abreviatura en el mapa: ""Iglesia"". Actualmente, los PNJ no tienen ninguna función; se añadirán en futuras actualizaciones).")</f>
        <v>Nueva ubicación: La Iglesia en ruinas. Hay una hoguera.
(Abreviatura en el mapa: "Iglesia". Actualmente, los PNJ no tienen ninguna función; se añadirán en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Грузовик-1")</f>
        <v>Магазин Грузовик-1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300 %.")</f>
        <v>Habilidad aprendida: Puñalada por la espalda
Ataca al enemigo por la espalda, aumentando el daño. El multiplicador aumenta con la maestría, alcanzando un máximo del 300 %.</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Monster kann mit geringer Wahrscheinlichkeit beim Braten von Fisch erscheinen.")</f>
        <v>Dieses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IFERROR(__xludf.DUMMYFUNCTION("GOOGLETRANSLATE(A16,""zh-tw"",""ja"")"),"ガシャポンマシンの後ろから近づくと、ガシャポンマシンが飛び出します。")</f>
        <v>ガシャポンマシンの後ろから近づくと、ガシャポンマシンが飛び出します。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la máquina aparecerá.")</f>
        <v>Acércate a la máquina de gashapon por detrás; la máquina aparecerá.</v>
      </c>
      <c r="F16" s="213" t="str">
        <f>IFERROR(__xludf.DUMMYFUNCTION("GOOGLETRANSLATE(A16,""zh-tw"",""KO"")"),"가샤폰 머신 뒤에서 다가가면 가샤폰 머신이 튀어나옵니다.")</f>
        <v>가샤폰 머신 뒤에서 다가가면 가샤폰 머신이 튀어나옵니다.</v>
      </c>
      <c r="G16" s="55"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3"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un olor desagradable.")</f>
        <v>Los monstruos también tienen sentido del olfato, y algunos huyen de un olor desagradable.</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3"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3" s="55" t="str">
        <f>IFERROR(__xludf.DUMMYFUNCTION("GOOGLETRANSLATE(A83,""zh-tw"",""ru"")"),"Ингредиент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ору"&amp;"жие не будет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восстано"&amp;"вления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Ж"&amp;"елезного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возвращено после смерти главного героя; если игрок переместится на другую карту, он должен будет вернуться на неё; оружие не будет немедленно возвращено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возвращение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"&amp;"alcance de los cebos también se acumula. Si la probabilidad de activación supera el 100%, aparecerán nuevas condiciones para obtener objetos, como el Señor del Río u objetos especiales.
10. Si el área acuática es demasiado pequeña, ciertos tipos de monst"&amp;"ruos (como jefes) no aparecerán. Si la zona de pesca es demasiado pequeña, el jefe huirá inmediatamente.
En resumen: Días lluviosos + mucha suerte + varias máquinas de gashapon con gran cantidad de gotas de agua + río grande + suficiente terreno cerca de"&amp;"l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alcance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Слизня / Душа Бомбардира")</f>
        <v>Джек Бомба / Слизь Слизня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ножка/Странные птичьи перья")</f>
        <v>Куриная ножка/Странные птичьи перья</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IFERROR(__xludf.DUMMYFUNCTION("GOOGLETRANSLATE(A19,""zh-tw"",""ru"")"),"Грибы туманного леса")</f>
        <v>Грибы туманного леса</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IFERROR(__xludf.DUMMYFUNCTION("GOOGLETRANSLATE(A15,""zh-tw"",""ja"")"),"漏電の恐れがある不良品")</f>
        <v>漏電の恐れがある不良品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IFERROR(__xludf.DUMMYFUNCTION("GOOGLETRANSLATE(B19,""zh-tw"",""ja"")"),"物理攻撃力：1（累積ダメージ型武器）")</f>
        <v>物理攻撃力：1（累積ダメージ型武器）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(Daño acumulativo tipo arma)")</f>
        <v>Ataque físico: 1 (Daño acumulativo tipo arma)</v>
      </c>
      <c r="K19" s="335" t="str">
        <f>IFERROR(__xludf.DUMMYFUNCTION("GOOGLETRANSLATE(A19,""zh-tw"",""KO"")"),"아이스크림 콘 검")</f>
        <v>아이스크림 콘 검</v>
      </c>
      <c r="L19" s="162" t="str">
        <f>IFERROR(__xludf.DUMMYFUNCTION("GOOGLETRANSLATE(B19,""zh-tw"",""KO"")"),"물리 공격력: 1 (누적 데미지 유형 무기)")</f>
        <v>물리 공격력: 1 (누적 데미지 유형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кумулятивного урона)")</f>
        <v>Физическая атака: 1 (Оружие кумулятивного урона)</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 1 魔法攻撃: 55 氷属性")</f>
        <v>物理攻撃: 1 魔法攻撃: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홍옥수 펜던트")</f>
        <v>붉은 홍옥수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IFERROR(__xludf.DUMMYFUNCTION("GOOGLETRANSLATE(A68,""zh-tw"",""ja"")"),"宝石の剣")</f>
        <v>宝石の剣</v>
      </c>
      <c r="D68" s="162" t="str">
        <f>IFERROR(__xludf.DUMMYFUNCTION("GOOGLETRANSLATE(B68,""zh-tw"",""ja"")"),"魔法攻撃力: 15
魔法耐性: 20
幸運: 20 宝石を消費して攻撃力を強化。")</f>
        <v>魔法攻撃力: 15
魔法耐性: 20
幸運: 20 宝石を消費して攻撃力を強化。</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23"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23"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5622</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54" t="s">
        <v>5713</v>
      </c>
      <c r="R14" s="164" t="s">
        <v>5714</v>
      </c>
      <c r="S14" s="17"/>
      <c r="T14" s="17"/>
      <c r="U14" s="17"/>
      <c r="V14" s="17"/>
    </row>
    <row r="15">
      <c r="A15" s="333" t="s">
        <v>5715</v>
      </c>
      <c r="B15" s="161" t="s">
        <v>5716</v>
      </c>
      <c r="C15" s="333" t="s">
        <v>5717</v>
      </c>
      <c r="D15" s="161" t="s">
        <v>5718</v>
      </c>
      <c r="E15" s="333" t="s">
        <v>5719</v>
      </c>
      <c r="F15" s="161" t="s">
        <v>5720</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5721</v>
      </c>
      <c r="L15" s="161" t="s">
        <v>5722</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5723</v>
      </c>
      <c r="P15" s="161" t="s">
        <v>5724</v>
      </c>
      <c r="Q15" s="354" t="s">
        <v>5725</v>
      </c>
      <c r="R15" s="164" t="s">
        <v>5726</v>
      </c>
      <c r="S15" s="17"/>
      <c r="T15" s="17"/>
      <c r="U15" s="17"/>
      <c r="V15" s="17"/>
    </row>
    <row r="16">
      <c r="A16" s="333" t="s">
        <v>5727</v>
      </c>
      <c r="B16" s="161" t="s">
        <v>5728</v>
      </c>
      <c r="C16" s="333" t="s">
        <v>5729</v>
      </c>
      <c r="D16" s="161" t="s">
        <v>5730</v>
      </c>
      <c r="E16" s="333" t="s">
        <v>5731</v>
      </c>
      <c r="F16" s="161" t="s">
        <v>5732</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5733</v>
      </c>
      <c r="L16" s="161" t="s">
        <v>5734</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5735</v>
      </c>
      <c r="P16" s="161" t="s">
        <v>5736</v>
      </c>
      <c r="Q16" s="354" t="s">
        <v>5737</v>
      </c>
      <c r="R16" s="164" t="s">
        <v>5738</v>
      </c>
      <c r="S16" s="17"/>
      <c r="T16" s="17"/>
      <c r="U16" s="17"/>
      <c r="V16" s="17"/>
    </row>
    <row r="17">
      <c r="A17" s="333" t="s">
        <v>5739</v>
      </c>
      <c r="B17" s="161" t="s">
        <v>5740</v>
      </c>
      <c r="C17" s="333" t="s">
        <v>5741</v>
      </c>
      <c r="D17" s="161" t="s">
        <v>5742</v>
      </c>
      <c r="E17" s="333" t="s">
        <v>5743</v>
      </c>
      <c r="F17" s="161" t="s">
        <v>5744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5746</v>
      </c>
      <c r="P17" s="161" t="s">
        <v>5747</v>
      </c>
      <c r="Q17" s="340" t="s">
        <v>5743</v>
      </c>
      <c r="R17" s="164" t="s">
        <v>5748</v>
      </c>
      <c r="S17" s="17"/>
      <c r="T17" s="17"/>
      <c r="U17" s="17"/>
      <c r="V17" s="17"/>
    </row>
    <row r="18">
      <c r="A18" s="333" t="s">
        <v>5749</v>
      </c>
      <c r="B18" s="161" t="s">
        <v>5750</v>
      </c>
      <c r="C18" s="333" t="s">
        <v>5751</v>
      </c>
      <c r="D18" s="161" t="s">
        <v>5752</v>
      </c>
      <c r="E18" s="333" t="s">
        <v>5753</v>
      </c>
      <c r="F18" s="161" t="s">
        <v>5754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5755</v>
      </c>
      <c r="L18" s="317" t="s">
        <v>5756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5757</v>
      </c>
      <c r="P18" s="161" t="s">
        <v>5758</v>
      </c>
      <c r="Q18" s="340" t="s">
        <v>5753</v>
      </c>
      <c r="R18" s="164" t="s">
        <v>5754</v>
      </c>
      <c r="S18" s="17"/>
      <c r="T18" s="17"/>
      <c r="U18" s="17"/>
      <c r="V18" s="17"/>
    </row>
    <row r="19">
      <c r="A19" s="333" t="s">
        <v>5759</v>
      </c>
      <c r="B19" s="161" t="s">
        <v>5760</v>
      </c>
      <c r="C19" s="333" t="s">
        <v>5761</v>
      </c>
      <c r="D19" s="161" t="s">
        <v>5762</v>
      </c>
      <c r="E19" s="333" t="s">
        <v>5763</v>
      </c>
      <c r="F19" s="161" t="s">
        <v>5764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5766</v>
      </c>
      <c r="P19" s="161" t="s">
        <v>5767</v>
      </c>
      <c r="Q19" s="340" t="s">
        <v>5763</v>
      </c>
      <c r="R19" s="164" t="s">
        <v>5768</v>
      </c>
      <c r="S19" s="17"/>
      <c r="T19" s="17"/>
      <c r="U19" s="17"/>
      <c r="V19" s="17"/>
    </row>
    <row r="20">
      <c r="A20" s="333" t="s">
        <v>5769</v>
      </c>
      <c r="B20" s="161" t="s">
        <v>5770</v>
      </c>
      <c r="C20" s="333" t="s">
        <v>5771</v>
      </c>
      <c r="D20" s="161" t="s">
        <v>5772</v>
      </c>
      <c r="E20" s="333" t="s">
        <v>5773</v>
      </c>
      <c r="F20" s="161" t="s">
        <v>5774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5775</v>
      </c>
      <c r="M20" s="335" t="str">
        <f>IFERROR(__xludf.DUMMYFUNCTION("GOOGLETRANSLATE(A20,""zh-tw"",""ru"")"),"император")</f>
        <v>император</v>
      </c>
      <c r="N20" s="162" t="str">
        <f>IFERROR(__xludf.DUMMYFUNCTION("GOOGLETRANSLATE(B20,""zh-tw"",""ru"")"),"Рев Дракона")</f>
        <v>Рев Дракона</v>
      </c>
      <c r="O20" s="333" t="s">
        <v>5776</v>
      </c>
      <c r="P20" s="161" t="s">
        <v>5777</v>
      </c>
      <c r="Q20" s="340" t="s">
        <v>5773</v>
      </c>
      <c r="R20" s="164" t="s">
        <v>5778</v>
      </c>
      <c r="S20" s="17"/>
      <c r="T20" s="17"/>
      <c r="U20" s="17"/>
      <c r="V20" s="17"/>
    </row>
    <row r="21">
      <c r="A21" s="333" t="s">
        <v>5779</v>
      </c>
      <c r="B21" s="161" t="s">
        <v>5780</v>
      </c>
      <c r="C21" s="333" t="str">
        <f>IFERROR(__xludf.DUMMYFUNCTION("GOOGLETRANSLATE(A21,""zh-tw"",""ja"")"),"星")</f>
        <v>星</v>
      </c>
      <c r="D21" s="161" t="s">
        <v>5781</v>
      </c>
      <c r="E21" s="333" t="s">
        <v>5782</v>
      </c>
      <c r="F21" s="161" t="s">
        <v>5783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5784</v>
      </c>
      <c r="M21" s="335" t="str">
        <f>IFERROR(__xludf.DUMMYFUNCTION("GOOGLETRANSLATE(A21,""zh-tw"",""ru"")"),"звезда")</f>
        <v>звезда</v>
      </c>
      <c r="N21" s="162" t="str">
        <f>IFERROR(__xludf.DUMMYFUNCTION("GOOGLETRANSLATE(B21,""zh-tw"",""ru"")"),"Звездные Врата")</f>
        <v>Звездные Врата</v>
      </c>
      <c r="O21" s="333" t="s">
        <v>5785</v>
      </c>
      <c r="P21" s="161" t="s">
        <v>5786</v>
      </c>
      <c r="Q21" s="340" t="s">
        <v>5782</v>
      </c>
      <c r="R21" s="164" t="s">
        <v>5787</v>
      </c>
      <c r="S21" s="17"/>
      <c r="T21" s="17"/>
      <c r="U21" s="17"/>
      <c r="V21" s="17"/>
    </row>
    <row r="22">
      <c r="A22" s="333" t="s">
        <v>5788</v>
      </c>
      <c r="B22" s="161" t="s">
        <v>5789</v>
      </c>
      <c r="C22" s="333" t="s">
        <v>5790</v>
      </c>
      <c r="D22" s="161" t="s">
        <v>5791</v>
      </c>
      <c r="E22" s="333" t="s">
        <v>5792</v>
      </c>
      <c r="F22" s="161" t="s">
        <v>5793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5795</v>
      </c>
      <c r="P22" s="161" t="s">
        <v>5796</v>
      </c>
      <c r="Q22" s="340" t="s">
        <v>5792</v>
      </c>
      <c r="R22" s="164" t="s">
        <v>5797</v>
      </c>
      <c r="S22" s="17"/>
      <c r="T22" s="17"/>
      <c r="U22" s="17"/>
      <c r="V22" s="17"/>
    </row>
    <row r="23">
      <c r="A23" s="333" t="s">
        <v>5798</v>
      </c>
      <c r="B23" s="161" t="s">
        <v>5799</v>
      </c>
      <c r="C23" s="333" t="s">
        <v>5800</v>
      </c>
      <c r="D23" s="161" t="s">
        <v>5801</v>
      </c>
      <c r="E23" s="333" t="s">
        <v>5802</v>
      </c>
      <c r="F23" s="161" t="s">
        <v>5803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5804</v>
      </c>
      <c r="L23" s="161" t="s">
        <v>5805</v>
      </c>
      <c r="M23" s="335" t="str">
        <f>IFERROR(__xludf.DUMMYFUNCTION("GOOGLETRANSLATE(A23,""zh-tw"",""ru"")"),"Жрица")</f>
        <v>Жрица</v>
      </c>
      <c r="N23" s="162" t="str">
        <f>IFERROR(__xludf.DUMMYFUNCTION("GOOGLETRANSLATE(B23,""zh-tw"",""ru"")"),"Церковь призыва")</f>
        <v>Церковь призыва</v>
      </c>
      <c r="O23" s="333" t="s">
        <v>5806</v>
      </c>
      <c r="P23" s="161" t="s">
        <v>5807</v>
      </c>
      <c r="Q23" s="340" t="s">
        <v>5802</v>
      </c>
      <c r="R23" s="164" t="s">
        <v>5808</v>
      </c>
      <c r="S23" s="17"/>
      <c r="T23" s="17"/>
      <c r="U23" s="17"/>
      <c r="V23" s="17"/>
    </row>
    <row r="24">
      <c r="A24" s="333" t="s">
        <v>5809</v>
      </c>
      <c r="B24" s="161" t="s">
        <v>5810</v>
      </c>
      <c r="C24" s="333" t="s">
        <v>5811</v>
      </c>
      <c r="D24" s="161" t="s">
        <v>5812</v>
      </c>
      <c r="E24" s="333" t="s">
        <v>5813</v>
      </c>
      <c r="F24" s="161" t="s">
        <v>5814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5815</v>
      </c>
      <c r="L24" s="161" t="s">
        <v>5816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5817</v>
      </c>
      <c r="P24" s="161" t="s">
        <v>5818</v>
      </c>
      <c r="Q24" s="340" t="s">
        <v>5813</v>
      </c>
      <c r="R24" s="164" t="s">
        <v>5819</v>
      </c>
      <c r="S24" s="17"/>
      <c r="T24" s="17"/>
      <c r="U24" s="17"/>
      <c r="V24" s="17"/>
    </row>
    <row r="25">
      <c r="A25" s="333" t="s">
        <v>5820</v>
      </c>
      <c r="B25" s="161" t="s">
        <v>5821</v>
      </c>
      <c r="C25" s="333" t="s">
        <v>5822</v>
      </c>
      <c r="D25" s="161" t="s">
        <v>5823</v>
      </c>
      <c r="E25" s="333" t="s">
        <v>5824</v>
      </c>
      <c r="F25" s="161" t="s">
        <v>5825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5826</v>
      </c>
      <c r="M25" s="335" t="str">
        <f>IFERROR(__xludf.DUMMYFUNCTION("GOOGLETRANSLATE(A25,""zh-tw"",""ru"")"),"мир")</f>
        <v>мир</v>
      </c>
      <c r="N25" s="162" t="str">
        <f>IFERROR(__xludf.DUMMYFUNCTION("GOOGLETRANSLATE(B25,""zh-tw"",""ru"")"),"Место реконструкции")</f>
        <v>Место реконструкции</v>
      </c>
      <c r="O25" s="333" t="s">
        <v>5827</v>
      </c>
      <c r="P25" s="161" t="s">
        <v>5828</v>
      </c>
      <c r="Q25" s="340" t="s">
        <v>5824</v>
      </c>
      <c r="R25" s="164" t="s">
        <v>5829</v>
      </c>
      <c r="S25" s="17"/>
      <c r="T25" s="17"/>
      <c r="U25" s="17"/>
      <c r="V25" s="17"/>
    </row>
    <row r="26">
      <c r="A26" s="333" t="s">
        <v>5830</v>
      </c>
      <c r="B26" s="161" t="s">
        <v>5831</v>
      </c>
      <c r="C26" s="346" t="s">
        <v>5832</v>
      </c>
      <c r="D26" s="347" t="str">
        <f>IFERROR(__xludf.DUMMYFUNCTION("GOOGLETRANSLATE(B26,""zh-tw"",""ja"")"),"一定時間内に1回復活することができます。")</f>
        <v>一定時間内に1回復活することができます。</v>
      </c>
      <c r="E26" s="333" t="s">
        <v>5833</v>
      </c>
      <c r="F26" s="161" t="s">
        <v>5834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5835</v>
      </c>
      <c r="L26" s="161" t="s">
        <v>5836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5837</v>
      </c>
      <c r="P26" s="161" t="s">
        <v>5838</v>
      </c>
      <c r="Q26" s="340" t="s">
        <v>5833</v>
      </c>
      <c r="R26" s="164" t="s">
        <v>5839</v>
      </c>
      <c r="S26" s="17"/>
      <c r="T26" s="17"/>
      <c r="U26" s="17"/>
      <c r="V26" s="17"/>
    </row>
    <row r="27">
      <c r="A27" s="339" t="s">
        <v>5840</v>
      </c>
      <c r="B27" s="161" t="s">
        <v>5841</v>
      </c>
      <c r="C27" s="339" t="s">
        <v>5842</v>
      </c>
      <c r="D27" s="161" t="s">
        <v>5843</v>
      </c>
      <c r="E27" s="339" t="s">
        <v>5844</v>
      </c>
      <c r="F27" s="322" t="s">
        <v>5845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5846</v>
      </c>
      <c r="P27" s="161" t="s">
        <v>5847</v>
      </c>
      <c r="Q27" s="340" t="s">
        <v>5844</v>
      </c>
      <c r="R27" s="164" t="s">
        <v>5848</v>
      </c>
      <c r="S27" s="17"/>
      <c r="T27" s="17"/>
      <c r="U27" s="17"/>
      <c r="V27" s="17"/>
    </row>
    <row r="28">
      <c r="A28" s="333" t="s">
        <v>5849</v>
      </c>
      <c r="B28" s="161" t="s">
        <v>5850</v>
      </c>
      <c r="C28" s="333" t="str">
        <f>IFERROR(__xludf.DUMMYFUNCTION("GOOGLETRANSLATE(A28,""zh-tw"",""ja"")"),"ジャック・ボム")</f>
        <v>ジャック・ボム</v>
      </c>
      <c r="D28" s="161" t="s">
        <v>5851</v>
      </c>
      <c r="E28" s="333" t="s">
        <v>5852</v>
      </c>
      <c r="F28" s="161" t="s">
        <v>5853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5855</v>
      </c>
      <c r="P28" s="161" t="s">
        <v>5856</v>
      </c>
      <c r="Q28" s="340" t="s">
        <v>5852</v>
      </c>
      <c r="R28" s="164" t="s">
        <v>5857</v>
      </c>
      <c r="S28" s="17"/>
      <c r="T28" s="17"/>
      <c r="U28" s="17"/>
      <c r="V28" s="17"/>
    </row>
    <row r="29">
      <c r="A29" s="333" t="s">
        <v>5858</v>
      </c>
      <c r="B29" s="161" t="s">
        <v>5859</v>
      </c>
      <c r="C29" s="333" t="s">
        <v>5860</v>
      </c>
      <c r="D29" s="161" t="s">
        <v>5861</v>
      </c>
      <c r="E29" s="333" t="s">
        <v>5862</v>
      </c>
      <c r="F29" s="161" t="s">
        <v>5863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5865</v>
      </c>
      <c r="P29" s="161" t="s">
        <v>5866</v>
      </c>
      <c r="Q29" s="340" t="s">
        <v>5862</v>
      </c>
      <c r="R29" s="164" t="s">
        <v>5867</v>
      </c>
      <c r="S29" s="17"/>
      <c r="T29" s="17"/>
      <c r="U29" s="17"/>
      <c r="V29" s="17"/>
    </row>
    <row r="30">
      <c r="A30" s="333" t="s">
        <v>5868</v>
      </c>
      <c r="B30" s="161" t="s">
        <v>5869</v>
      </c>
      <c r="C30" s="333" t="s">
        <v>5870</v>
      </c>
      <c r="D30" s="161" t="s">
        <v>5871</v>
      </c>
      <c r="E30" s="333" t="s">
        <v>5872</v>
      </c>
      <c r="F30" s="161" t="s">
        <v>5873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5874</v>
      </c>
      <c r="L30" s="161" t="s">
        <v>5875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5876</v>
      </c>
      <c r="P30" s="161" t="s">
        <v>5877</v>
      </c>
      <c r="Q30" s="340" t="s">
        <v>5872</v>
      </c>
      <c r="R30" s="164" t="s">
        <v>5878</v>
      </c>
      <c r="S30" s="17"/>
      <c r="T30" s="17"/>
      <c r="U30" s="17"/>
      <c r="V30" s="17"/>
    </row>
    <row r="31">
      <c r="A31" s="333" t="s">
        <v>5879</v>
      </c>
      <c r="B31" s="161" t="s">
        <v>5880</v>
      </c>
      <c r="C31" s="333" t="str">
        <f>IFERROR(__xludf.DUMMYFUNCTION("GOOGLETRANSLATE(A31,""zh-tw"",""ja"")"),"密封された時計")</f>
        <v>密封された時計</v>
      </c>
      <c r="D31" s="161" t="s">
        <v>5881</v>
      </c>
      <c r="E31" s="333" t="s">
        <v>5882</v>
      </c>
      <c r="F31" s="161" t="s">
        <v>5883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5884</v>
      </c>
      <c r="L31" s="161" t="s">
        <v>5885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5886</v>
      </c>
      <c r="P31" s="161" t="s">
        <v>5887</v>
      </c>
      <c r="Q31" s="340" t="s">
        <v>5888</v>
      </c>
      <c r="R31" s="164" t="s">
        <v>5889</v>
      </c>
      <c r="S31" s="17"/>
      <c r="T31" s="17"/>
      <c r="U31" s="17"/>
      <c r="V31" s="17"/>
    </row>
    <row r="32">
      <c r="A32" s="333" t="s">
        <v>5890</v>
      </c>
      <c r="B32" s="161" t="s">
        <v>5891</v>
      </c>
      <c r="C32" s="333" t="str">
        <f>IFERROR(__xludf.DUMMYFUNCTION("GOOGLETRANSLATE(A32,""zh-tw"",""ja"")"),"寿司プリン")</f>
        <v>寿司プリン</v>
      </c>
      <c r="D32" s="161" t="s">
        <v>5892</v>
      </c>
      <c r="E32" s="333" t="s">
        <v>5893</v>
      </c>
      <c r="F32" s="161" t="s">
        <v>5894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5893</v>
      </c>
      <c r="P32" s="161" t="s">
        <v>5895</v>
      </c>
      <c r="Q32" s="340" t="s">
        <v>5893</v>
      </c>
      <c r="R32" s="164" t="s">
        <v>5896</v>
      </c>
      <c r="S32" s="17"/>
      <c r="T32" s="17"/>
      <c r="U32" s="17"/>
      <c r="V32" s="17"/>
    </row>
    <row r="33">
      <c r="A33" s="333" t="s">
        <v>5897</v>
      </c>
      <c r="B33" s="161" t="s">
        <v>5898</v>
      </c>
      <c r="C33" s="333" t="str">
        <f>IFERROR(__xludf.DUMMYFUNCTION("GOOGLETRANSLATE(A33,""zh-tw"",""ja"")"),"ポラロイド 1～35")</f>
        <v>ポラロイド 1～35</v>
      </c>
      <c r="D33" s="161" t="s">
        <v>5899</v>
      </c>
      <c r="E33" s="333" t="s">
        <v>5900</v>
      </c>
      <c r="F33" s="161" t="s">
        <v>5901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5902</v>
      </c>
      <c r="P33" s="161" t="s">
        <v>5903</v>
      </c>
      <c r="Q33" s="340" t="s">
        <v>5900</v>
      </c>
      <c r="R33" s="164" t="s">
        <v>5904</v>
      </c>
      <c r="S33" s="17"/>
      <c r="T33" s="17"/>
      <c r="U33" s="17"/>
      <c r="V33" s="17"/>
    </row>
    <row r="34">
      <c r="A34" s="333" t="s">
        <v>5905</v>
      </c>
      <c r="B34" s="161" t="s">
        <v>5906</v>
      </c>
      <c r="C34" s="333" t="s">
        <v>5907</v>
      </c>
      <c r="D34" s="161" t="s">
        <v>5908</v>
      </c>
      <c r="E34" s="333" t="s">
        <v>5909</v>
      </c>
      <c r="F34" s="161" t="s">
        <v>5910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5911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5912</v>
      </c>
      <c r="P34" s="161" t="s">
        <v>5913</v>
      </c>
      <c r="Q34" s="340" t="s">
        <v>5914</v>
      </c>
      <c r="R34" s="164" t="s">
        <v>5915</v>
      </c>
      <c r="S34" s="17"/>
      <c r="T34" s="17"/>
      <c r="U34" s="17"/>
      <c r="V34" s="17"/>
    </row>
    <row r="35">
      <c r="A35" s="333" t="s">
        <v>5916</v>
      </c>
      <c r="B35" s="161" t="s">
        <v>5917</v>
      </c>
      <c r="C35" s="333" t="s">
        <v>5918</v>
      </c>
      <c r="D35" s="161" t="s">
        <v>5919</v>
      </c>
      <c r="E35" s="333" t="s">
        <v>5920</v>
      </c>
      <c r="F35" s="161" t="s">
        <v>5921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5922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5923</v>
      </c>
      <c r="P35" s="161" t="s">
        <v>5924</v>
      </c>
      <c r="Q35" s="340" t="s">
        <v>5925</v>
      </c>
      <c r="R35" s="164" t="s">
        <v>5926</v>
      </c>
      <c r="S35" s="17"/>
      <c r="T35" s="17"/>
      <c r="U35" s="17"/>
      <c r="V35" s="17"/>
    </row>
    <row r="36">
      <c r="A36" s="333" t="s">
        <v>5927</v>
      </c>
      <c r="B36" s="161" t="s">
        <v>5917</v>
      </c>
      <c r="C36" s="333" t="s">
        <v>5928</v>
      </c>
      <c r="D36" s="161" t="s">
        <v>5929</v>
      </c>
      <c r="E36" s="333" t="s">
        <v>5930</v>
      </c>
      <c r="F36" s="161" t="s">
        <v>5921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5911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5912</v>
      </c>
      <c r="P36" s="161" t="s">
        <v>5913</v>
      </c>
      <c r="Q36" s="340" t="s">
        <v>5931</v>
      </c>
      <c r="R36" s="164" t="s">
        <v>5926</v>
      </c>
      <c r="S36" s="17"/>
      <c r="T36" s="17"/>
      <c r="U36" s="17"/>
      <c r="V36" s="17"/>
    </row>
    <row r="37">
      <c r="A37" s="333" t="s">
        <v>5932</v>
      </c>
      <c r="B37" s="161" t="s">
        <v>5933</v>
      </c>
      <c r="C37" s="333" t="s">
        <v>5934</v>
      </c>
      <c r="D37" s="161" t="s">
        <v>5935</v>
      </c>
      <c r="E37" s="333" t="s">
        <v>5936</v>
      </c>
      <c r="F37" s="161" t="s">
        <v>5937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5922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5923</v>
      </c>
      <c r="P37" s="161" t="s">
        <v>5924</v>
      </c>
      <c r="Q37" s="340" t="s">
        <v>5938</v>
      </c>
      <c r="R37" s="164" t="s">
        <v>5939</v>
      </c>
      <c r="S37" s="17"/>
      <c r="T37" s="17"/>
      <c r="U37" s="17"/>
      <c r="V37" s="17"/>
    </row>
    <row r="38">
      <c r="A38" s="339" t="s">
        <v>5940</v>
      </c>
      <c r="B38" s="162" t="s">
        <v>5941</v>
      </c>
      <c r="C38" s="335" t="s">
        <v>5942</v>
      </c>
      <c r="D38" s="162" t="s">
        <v>5943</v>
      </c>
      <c r="E38" s="335" t="s">
        <v>5944</v>
      </c>
      <c r="F38" s="162" t="s">
        <v>5945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5946</v>
      </c>
      <c r="P38" s="161" t="s">
        <v>5947</v>
      </c>
      <c r="Q38" s="340" t="s">
        <v>5948</v>
      </c>
      <c r="R38" s="186" t="s">
        <v>5949</v>
      </c>
      <c r="S38" s="17"/>
      <c r="T38" s="17"/>
      <c r="U38" s="17"/>
      <c r="V38" s="17"/>
    </row>
    <row r="39">
      <c r="A39" s="333" t="s">
        <v>5950</v>
      </c>
      <c r="B39" s="161" t="s">
        <v>5951</v>
      </c>
      <c r="C39" s="333" t="s">
        <v>5952</v>
      </c>
      <c r="D39" s="161" t="s">
        <v>5953</v>
      </c>
      <c r="E39" s="333" t="s">
        <v>5954</v>
      </c>
      <c r="F39" s="161" t="s">
        <v>5955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5956</v>
      </c>
      <c r="P39" s="161" t="s">
        <v>5957</v>
      </c>
      <c r="Q39" s="340" t="s">
        <v>5958</v>
      </c>
      <c r="R39" s="164" t="s">
        <v>5959</v>
      </c>
      <c r="S39" s="17"/>
      <c r="T39" s="17"/>
      <c r="U39" s="17"/>
      <c r="V39" s="17"/>
    </row>
    <row r="40">
      <c r="A40" s="339" t="s">
        <v>5960</v>
      </c>
      <c r="B40" s="162" t="s">
        <v>5961</v>
      </c>
      <c r="C40" s="335" t="s">
        <v>5962</v>
      </c>
      <c r="D40" s="162" t="s">
        <v>5963</v>
      </c>
      <c r="E40" s="335" t="s">
        <v>5964</v>
      </c>
      <c r="F40" s="162" t="s">
        <v>5965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5964</v>
      </c>
      <c r="P40" s="162" t="s">
        <v>5965</v>
      </c>
      <c r="Q40" s="354" t="s">
        <v>5966</v>
      </c>
      <c r="R40" s="182" t="s">
        <v>5967</v>
      </c>
      <c r="S40" s="17"/>
      <c r="T40" s="17"/>
      <c r="U40" s="17"/>
      <c r="V40" s="17"/>
    </row>
    <row r="41">
      <c r="A41" s="333" t="s">
        <v>5968</v>
      </c>
      <c r="B41" s="161" t="s">
        <v>5969</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5970</v>
      </c>
      <c r="F41" s="161" t="s">
        <v>5971</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5972</v>
      </c>
      <c r="P41" s="317" t="s">
        <v>5973</v>
      </c>
      <c r="Q41" s="354" t="s">
        <v>5974</v>
      </c>
      <c r="R41" s="164" t="s">
        <v>5975</v>
      </c>
      <c r="S41" s="17"/>
      <c r="T41" s="17"/>
      <c r="U41" s="17"/>
      <c r="V41" s="17"/>
    </row>
    <row r="42">
      <c r="A42" s="333" t="s">
        <v>5976</v>
      </c>
      <c r="B42" s="161" t="s">
        <v>5969</v>
      </c>
      <c r="C42" s="333" t="s">
        <v>5977</v>
      </c>
      <c r="D42" s="161" t="s">
        <v>5978</v>
      </c>
      <c r="E42" s="333" t="s">
        <v>5979</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5980</v>
      </c>
      <c r="P42" s="161" t="s">
        <v>5981</v>
      </c>
      <c r="Q42" s="354" t="s">
        <v>5982</v>
      </c>
      <c r="R42" s="164" t="s">
        <v>3201</v>
      </c>
      <c r="S42" s="17"/>
      <c r="T42" s="17"/>
      <c r="U42" s="17"/>
      <c r="V42" s="17"/>
    </row>
    <row r="43">
      <c r="A43" s="339" t="s">
        <v>5983</v>
      </c>
      <c r="B43" s="162" t="s">
        <v>5984</v>
      </c>
      <c r="C43" s="333" t="s">
        <v>5985</v>
      </c>
      <c r="D43" s="161" t="s">
        <v>5986</v>
      </c>
      <c r="E43" s="333" t="s">
        <v>5987</v>
      </c>
      <c r="F43" s="161" t="s">
        <v>5988</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5989</v>
      </c>
      <c r="P43" s="161" t="s">
        <v>5990</v>
      </c>
      <c r="Q43" s="354" t="s">
        <v>5991</v>
      </c>
      <c r="R43" s="186" t="s">
        <v>5992</v>
      </c>
      <c r="S43" s="17"/>
      <c r="T43" s="17"/>
      <c r="U43" s="17"/>
      <c r="V43" s="17"/>
    </row>
    <row r="44">
      <c r="A44" s="333" t="s">
        <v>5993</v>
      </c>
      <c r="B44" s="161" t="s">
        <v>5994</v>
      </c>
      <c r="C44" s="333" t="s">
        <v>5995</v>
      </c>
      <c r="D44" s="161" t="s">
        <v>5996</v>
      </c>
      <c r="E44" s="333" t="s">
        <v>5997</v>
      </c>
      <c r="F44" s="161" t="s">
        <v>5998</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5997</v>
      </c>
      <c r="P44" s="186" t="s">
        <v>5999</v>
      </c>
      <c r="Q44" s="346" t="s">
        <v>5997</v>
      </c>
      <c r="R44" s="186" t="s">
        <v>6000</v>
      </c>
      <c r="S44" s="17"/>
      <c r="T44" s="17"/>
      <c r="U44" s="17"/>
      <c r="V44" s="17"/>
    </row>
    <row r="45">
      <c r="A45" s="333" t="s">
        <v>6001</v>
      </c>
      <c r="B45" s="161" t="s">
        <v>6002</v>
      </c>
      <c r="C45" s="333" t="s">
        <v>6003</v>
      </c>
      <c r="D45" s="161" t="s">
        <v>6004</v>
      </c>
      <c r="E45" s="333" t="s">
        <v>6005</v>
      </c>
      <c r="F45" s="161" t="s">
        <v>6006</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6007</v>
      </c>
      <c r="P45" s="186" t="s">
        <v>6008</v>
      </c>
      <c r="Q45" s="346" t="s">
        <v>6009</v>
      </c>
      <c r="R45" s="186" t="s">
        <v>6010</v>
      </c>
      <c r="S45" s="17"/>
      <c r="T45" s="17"/>
      <c r="U45" s="17"/>
      <c r="V45" s="17"/>
    </row>
    <row r="46">
      <c r="A46" s="333" t="s">
        <v>6011</v>
      </c>
      <c r="B46" s="161" t="s">
        <v>6012</v>
      </c>
      <c r="C46" s="333" t="s">
        <v>6013</v>
      </c>
      <c r="D46" s="161" t="s">
        <v>6014</v>
      </c>
      <c r="E46" s="333" t="s">
        <v>6015</v>
      </c>
      <c r="F46" s="161" t="s">
        <v>6016</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6017</v>
      </c>
      <c r="P46" s="186" t="s">
        <v>6018</v>
      </c>
      <c r="Q46" s="346" t="s">
        <v>6019</v>
      </c>
      <c r="R46" s="186" t="s">
        <v>6020</v>
      </c>
      <c r="S46" s="17"/>
      <c r="T46" s="17"/>
      <c r="U46" s="17"/>
      <c r="V46" s="17"/>
    </row>
    <row r="47">
      <c r="A47" s="333" t="s">
        <v>6021</v>
      </c>
      <c r="B47" s="161" t="s">
        <v>6022</v>
      </c>
      <c r="C47" s="333" t="s">
        <v>6023</v>
      </c>
      <c r="D47" s="161" t="s">
        <v>6024</v>
      </c>
      <c r="E47" s="333" t="s">
        <v>6025</v>
      </c>
      <c r="F47" s="161" t="s">
        <v>6026</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사용됨")</f>
        <v>내 여동생을 치료하는 데 사용됨</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6027</v>
      </c>
      <c r="R47" s="186" t="s">
        <v>6028</v>
      </c>
      <c r="S47" s="17"/>
      <c r="T47" s="17"/>
      <c r="U47" s="17"/>
      <c r="V47" s="17"/>
    </row>
    <row r="48">
      <c r="A48" s="333" t="s">
        <v>6029</v>
      </c>
      <c r="B48" s="161" t="s">
        <v>6030</v>
      </c>
      <c r="C48" s="333" t="s">
        <v>6031</v>
      </c>
      <c r="D48" s="161" t="s">
        <v>6032</v>
      </c>
      <c r="E48" s="333" t="s">
        <v>6033</v>
      </c>
      <c r="F48" s="161" t="s">
        <v>6034</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6035</v>
      </c>
      <c r="R48" s="186" t="s">
        <v>6036</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6037</v>
      </c>
      <c r="B1" s="366" t="s">
        <v>236</v>
      </c>
      <c r="C1" s="367" t="s">
        <v>6038</v>
      </c>
      <c r="F1" s="365" t="s">
        <v>6039</v>
      </c>
      <c r="G1" s="366" t="s">
        <v>236</v>
      </c>
      <c r="H1" s="368" t="s">
        <v>6040</v>
      </c>
      <c r="K1" s="365" t="s">
        <v>6041</v>
      </c>
      <c r="L1" s="366" t="s">
        <v>236</v>
      </c>
      <c r="M1" s="368" t="s">
        <v>6042</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6043</v>
      </c>
      <c r="AK1" s="366" t="s">
        <v>236</v>
      </c>
      <c r="AL1" s="367" t="s">
        <v>6044</v>
      </c>
      <c r="AO1" s="371" t="s">
        <v>6045</v>
      </c>
      <c r="AP1" s="372" t="s">
        <v>236</v>
      </c>
      <c r="AQ1" s="183" t="s">
        <v>6046</v>
      </c>
    </row>
    <row r="2" ht="75.0" customHeight="1">
      <c r="A2" s="365" t="s">
        <v>6047</v>
      </c>
      <c r="B2" s="366" t="s">
        <v>787</v>
      </c>
      <c r="F2" s="365" t="s">
        <v>6048</v>
      </c>
      <c r="G2" s="366" t="s">
        <v>787</v>
      </c>
      <c r="K2" s="365" t="s">
        <v>6049</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6050</v>
      </c>
      <c r="AK2" s="366" t="s">
        <v>787</v>
      </c>
      <c r="AO2" s="181" t="s">
        <v>6051</v>
      </c>
      <c r="AP2" s="373" t="s">
        <v>787</v>
      </c>
    </row>
    <row r="3">
      <c r="A3" s="374" t="s">
        <v>6052</v>
      </c>
      <c r="B3" s="375" t="s">
        <v>5578</v>
      </c>
      <c r="F3" s="374" t="str">
        <f>IFERROR(__xludf.DUMMYFUNCTION("GOOGLETRANSLATE(A3,""zh-tw"",""ja"")"),"料理名")</f>
        <v>料理名</v>
      </c>
      <c r="G3" s="375" t="str">
        <f>IFERROR(__xludf.DUMMYFUNCTION("GOOGLETRANSLATE(B3,""zh-tw"",""ja"")"),"効果")</f>
        <v>効果</v>
      </c>
      <c r="K3" s="374" t="s">
        <v>6053</v>
      </c>
      <c r="L3" s="375" t="s">
        <v>6054</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6055</v>
      </c>
      <c r="AK3" s="376" t="s">
        <v>6056</v>
      </c>
      <c r="AO3" s="378" t="s">
        <v>6057</v>
      </c>
      <c r="AP3" s="379" t="s">
        <v>4421</v>
      </c>
    </row>
    <row r="4">
      <c r="A4" s="380" t="s">
        <v>6058</v>
      </c>
      <c r="B4" s="381"/>
      <c r="C4" s="163" t="s">
        <v>6059</v>
      </c>
      <c r="D4" s="176"/>
      <c r="E4" s="176"/>
      <c r="F4" s="380" t="s">
        <v>6060</v>
      </c>
      <c r="G4" s="381"/>
      <c r="H4" s="163" t="s">
        <v>6061</v>
      </c>
      <c r="I4" s="176"/>
      <c r="J4" s="176"/>
      <c r="K4" s="103" t="s">
        <v>6062</v>
      </c>
      <c r="L4" s="381"/>
      <c r="M4" s="161" t="s">
        <v>6063</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6064</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6065</v>
      </c>
      <c r="AK4" s="376"/>
      <c r="AL4" s="161" t="s">
        <v>6066</v>
      </c>
      <c r="AM4" s="162"/>
      <c r="AN4" s="162"/>
      <c r="AO4" s="180" t="s">
        <v>6067</v>
      </c>
      <c r="AP4" s="190"/>
      <c r="AQ4" s="182" t="s">
        <v>6068</v>
      </c>
      <c r="AR4" s="183"/>
      <c r="AS4" s="183"/>
    </row>
    <row r="5">
      <c r="A5" s="380" t="s">
        <v>6069</v>
      </c>
      <c r="B5" s="381"/>
      <c r="C5" s="163" t="s">
        <v>6070</v>
      </c>
      <c r="D5" s="163" t="s">
        <v>6071</v>
      </c>
      <c r="E5" s="176"/>
      <c r="F5" s="380" t="s">
        <v>6072</v>
      </c>
      <c r="G5" s="381"/>
      <c r="H5" s="163" t="s">
        <v>6073</v>
      </c>
      <c r="I5" s="163" t="s">
        <v>6074</v>
      </c>
      <c r="J5" s="176"/>
      <c r="K5" s="99" t="s">
        <v>6075</v>
      </c>
      <c r="L5" s="381"/>
      <c r="M5" s="161" t="s">
        <v>6076</v>
      </c>
      <c r="N5" s="161" t="s">
        <v>6077</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6078</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6079</v>
      </c>
      <c r="AK5" s="376"/>
      <c r="AL5" s="161" t="s">
        <v>6080</v>
      </c>
      <c r="AM5" s="161" t="s">
        <v>6081</v>
      </c>
      <c r="AN5" s="162"/>
      <c r="AO5" s="180" t="s">
        <v>6082</v>
      </c>
      <c r="AP5" s="190"/>
      <c r="AQ5" s="182" t="s">
        <v>6083</v>
      </c>
      <c r="AR5" s="182" t="s">
        <v>6084</v>
      </c>
      <c r="AS5" s="183"/>
    </row>
    <row r="6">
      <c r="A6" s="380" t="s">
        <v>6085</v>
      </c>
      <c r="B6" s="381"/>
      <c r="C6" s="163" t="s">
        <v>6086</v>
      </c>
      <c r="D6" s="163" t="s">
        <v>6087</v>
      </c>
      <c r="E6" s="176"/>
      <c r="F6" s="380" t="s">
        <v>6088</v>
      </c>
      <c r="G6" s="381"/>
      <c r="H6" s="163" t="s">
        <v>6089</v>
      </c>
      <c r="I6" s="163" t="s">
        <v>6090</v>
      </c>
      <c r="J6" s="176"/>
      <c r="K6" s="103" t="s">
        <v>6091</v>
      </c>
      <c r="L6" s="381"/>
      <c r="M6" s="161" t="s">
        <v>6092</v>
      </c>
      <c r="N6" s="161" t="s">
        <v>6093</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6094</v>
      </c>
      <c r="AK6" s="376"/>
      <c r="AL6" s="161" t="s">
        <v>6095</v>
      </c>
      <c r="AM6" s="161" t="s">
        <v>6096</v>
      </c>
      <c r="AN6" s="162"/>
      <c r="AO6" s="180" t="s">
        <v>6097</v>
      </c>
      <c r="AP6" s="190"/>
      <c r="AQ6" s="182" t="s">
        <v>6098</v>
      </c>
      <c r="AR6" s="182" t="s">
        <v>6099</v>
      </c>
      <c r="AS6" s="183"/>
    </row>
    <row r="7">
      <c r="A7" s="380" t="s">
        <v>6100</v>
      </c>
      <c r="B7" s="381"/>
      <c r="C7" s="163" t="s">
        <v>6086</v>
      </c>
      <c r="D7" s="176"/>
      <c r="E7" s="176"/>
      <c r="F7" s="380" t="s">
        <v>6101</v>
      </c>
      <c r="G7" s="381"/>
      <c r="H7" s="163" t="s">
        <v>6089</v>
      </c>
      <c r="I7" s="176"/>
      <c r="J7" s="176"/>
      <c r="K7" s="103" t="s">
        <v>6102</v>
      </c>
      <c r="L7" s="381"/>
      <c r="M7" s="161" t="s">
        <v>6092</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6103</v>
      </c>
      <c r="AK7" s="376"/>
      <c r="AL7" s="161" t="s">
        <v>6095</v>
      </c>
      <c r="AM7" s="162"/>
      <c r="AN7" s="162"/>
      <c r="AO7" s="180" t="s">
        <v>6104</v>
      </c>
      <c r="AP7" s="190"/>
      <c r="AQ7" s="182" t="s">
        <v>6098</v>
      </c>
      <c r="AR7" s="183"/>
      <c r="AS7" s="183"/>
    </row>
    <row r="8">
      <c r="A8" s="380" t="s">
        <v>6105</v>
      </c>
      <c r="B8" s="381"/>
      <c r="C8" s="163" t="s">
        <v>6106</v>
      </c>
      <c r="F8" s="380" t="s">
        <v>6107</v>
      </c>
      <c r="G8" s="381"/>
      <c r="H8" s="163" t="s">
        <v>593</v>
      </c>
      <c r="I8" s="176"/>
      <c r="J8" s="176"/>
      <c r="K8" s="103" t="s">
        <v>6108</v>
      </c>
      <c r="L8" s="381"/>
      <c r="M8" s="161" t="s">
        <v>6109</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6110</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6111</v>
      </c>
      <c r="AK8" s="376"/>
      <c r="AL8" s="161" t="s">
        <v>6112</v>
      </c>
      <c r="AO8" s="180" t="s">
        <v>6113</v>
      </c>
      <c r="AP8" s="190"/>
      <c r="AQ8" s="182" t="s">
        <v>6114</v>
      </c>
      <c r="AR8" s="183"/>
      <c r="AS8" s="183"/>
    </row>
    <row r="9">
      <c r="A9" s="380" t="s">
        <v>6115</v>
      </c>
      <c r="B9" s="381"/>
      <c r="C9" s="163" t="s">
        <v>6116</v>
      </c>
      <c r="D9" s="176"/>
      <c r="E9" s="176"/>
      <c r="F9" s="380" t="s">
        <v>6117</v>
      </c>
      <c r="G9" s="381"/>
      <c r="H9" s="163" t="s">
        <v>6116</v>
      </c>
      <c r="I9" s="176"/>
      <c r="J9" s="176"/>
      <c r="K9" s="103" t="s">
        <v>6118</v>
      </c>
      <c r="L9" s="381"/>
      <c r="M9" s="161" t="s">
        <v>6119</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6120</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6121</v>
      </c>
      <c r="AK9" s="376"/>
      <c r="AL9" s="161" t="s">
        <v>6122</v>
      </c>
      <c r="AM9" s="162"/>
      <c r="AN9" s="162"/>
      <c r="AO9" s="180" t="s">
        <v>6123</v>
      </c>
      <c r="AP9" s="190"/>
      <c r="AQ9" s="182" t="s">
        <v>6124</v>
      </c>
      <c r="AR9" s="183"/>
      <c r="AS9" s="183"/>
    </row>
    <row r="10">
      <c r="A10" s="380" t="s">
        <v>6125</v>
      </c>
      <c r="B10" s="381"/>
      <c r="C10" s="163" t="s">
        <v>4032</v>
      </c>
      <c r="D10" s="163" t="s">
        <v>4032</v>
      </c>
      <c r="E10" s="163" t="s">
        <v>4032</v>
      </c>
      <c r="F10" s="380" t="s">
        <v>6126</v>
      </c>
      <c r="G10" s="381"/>
      <c r="H10" s="163" t="s">
        <v>6127</v>
      </c>
      <c r="I10" s="163" t="s">
        <v>6127</v>
      </c>
      <c r="J10" s="163" t="s">
        <v>6127</v>
      </c>
      <c r="K10" s="103" t="s">
        <v>6128</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6129</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6130</v>
      </c>
      <c r="AK10" s="376"/>
      <c r="AL10" s="161" t="s">
        <v>6131</v>
      </c>
      <c r="AM10" s="161" t="s">
        <v>6131</v>
      </c>
      <c r="AN10" s="161" t="s">
        <v>6131</v>
      </c>
      <c r="AO10" s="180" t="s">
        <v>6132</v>
      </c>
      <c r="AP10" s="190"/>
      <c r="AQ10" s="182" t="s">
        <v>4045</v>
      </c>
      <c r="AR10" s="182" t="s">
        <v>4045</v>
      </c>
      <c r="AS10" s="182" t="s">
        <v>4045</v>
      </c>
    </row>
    <row r="11">
      <c r="A11" s="385" t="s">
        <v>6133</v>
      </c>
      <c r="B11" s="381"/>
      <c r="C11" s="163" t="s">
        <v>6134</v>
      </c>
      <c r="D11" s="163" t="s">
        <v>4229</v>
      </c>
      <c r="E11" s="176"/>
      <c r="F11" s="380" t="s">
        <v>6135</v>
      </c>
      <c r="G11" s="381"/>
      <c r="H11" s="163" t="s">
        <v>6136</v>
      </c>
      <c r="I11" s="163" t="s">
        <v>6137</v>
      </c>
      <c r="J11" s="176"/>
      <c r="K11" s="103" t="s">
        <v>6138</v>
      </c>
      <c r="L11" s="381"/>
      <c r="M11" s="161" t="s">
        <v>6139</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6140</v>
      </c>
      <c r="AA11" s="376"/>
      <c r="AB11" s="161" t="s">
        <v>6141</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6142</v>
      </c>
      <c r="AK11" s="376"/>
      <c r="AL11" s="161" t="s">
        <v>6143</v>
      </c>
      <c r="AM11" s="161" t="s">
        <v>4234</v>
      </c>
      <c r="AN11" s="162"/>
      <c r="AO11" s="154" t="s">
        <v>6138</v>
      </c>
      <c r="AP11" s="190"/>
      <c r="AQ11" s="182" t="s">
        <v>6144</v>
      </c>
      <c r="AR11" s="182" t="s">
        <v>4236</v>
      </c>
      <c r="AS11" s="183"/>
    </row>
    <row r="12">
      <c r="A12" s="380" t="s">
        <v>6145</v>
      </c>
      <c r="B12" s="381"/>
      <c r="C12" s="163" t="s">
        <v>6070</v>
      </c>
      <c r="D12" s="176"/>
      <c r="E12" s="176"/>
      <c r="F12" s="380" t="s">
        <v>6146</v>
      </c>
      <c r="G12" s="381"/>
      <c r="H12" s="163" t="s">
        <v>6073</v>
      </c>
      <c r="I12" s="176"/>
      <c r="J12" s="176"/>
      <c r="K12" s="103" t="s">
        <v>6147</v>
      </c>
      <c r="L12" s="381"/>
      <c r="M12" s="161" t="s">
        <v>6076</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6148</v>
      </c>
      <c r="AK12" s="376"/>
      <c r="AL12" s="161" t="s">
        <v>6080</v>
      </c>
      <c r="AM12" s="162"/>
      <c r="AN12" s="162"/>
      <c r="AO12" s="180" t="s">
        <v>6149</v>
      </c>
      <c r="AP12" s="190"/>
      <c r="AQ12" s="182" t="s">
        <v>6083</v>
      </c>
      <c r="AR12" s="183"/>
      <c r="AS12" s="183"/>
    </row>
    <row r="13">
      <c r="A13" s="380" t="s">
        <v>6150</v>
      </c>
      <c r="B13" s="381"/>
      <c r="C13" s="163" t="s">
        <v>6070</v>
      </c>
      <c r="D13" s="163" t="s">
        <v>6071</v>
      </c>
      <c r="E13" s="163" t="s">
        <v>6134</v>
      </c>
      <c r="F13" s="380" t="s">
        <v>6151</v>
      </c>
      <c r="G13" s="381"/>
      <c r="H13" s="163" t="s">
        <v>6073</v>
      </c>
      <c r="I13" s="163" t="s">
        <v>6074</v>
      </c>
      <c r="J13" s="163" t="s">
        <v>6136</v>
      </c>
      <c r="K13" s="99" t="s">
        <v>6152</v>
      </c>
      <c r="L13" s="381"/>
      <c r="M13" s="161" t="s">
        <v>6076</v>
      </c>
      <c r="N13" s="161" t="s">
        <v>6077</v>
      </c>
      <c r="O13" s="161" t="s">
        <v>6139</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6153</v>
      </c>
      <c r="AA13" s="376"/>
      <c r="AB13" s="162" t="str">
        <f>IFERROR(__xludf.DUMMYFUNCTION("GOOGLETRANSLATE(C13,""zh-tw"",""KO"")"),"흰쌀")</f>
        <v>흰쌀</v>
      </c>
      <c r="AC13" s="161" t="s">
        <v>6078</v>
      </c>
      <c r="AD13" s="161" t="s">
        <v>6141</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6154</v>
      </c>
      <c r="AK13" s="376"/>
      <c r="AL13" s="161" t="s">
        <v>6080</v>
      </c>
      <c r="AM13" s="161" t="s">
        <v>6081</v>
      </c>
      <c r="AN13" s="161" t="s">
        <v>6143</v>
      </c>
      <c r="AO13" s="180" t="s">
        <v>6155</v>
      </c>
      <c r="AP13" s="190"/>
      <c r="AQ13" s="182" t="s">
        <v>6083</v>
      </c>
      <c r="AR13" s="182" t="s">
        <v>6084</v>
      </c>
      <c r="AS13" s="182" t="s">
        <v>6144</v>
      </c>
    </row>
    <row r="14">
      <c r="A14" s="380" t="s">
        <v>6156</v>
      </c>
      <c r="B14" s="366" t="s">
        <v>236</v>
      </c>
      <c r="C14" s="163" t="s">
        <v>6157</v>
      </c>
      <c r="D14" s="176"/>
      <c r="E14" s="176"/>
      <c r="F14" s="380" t="s">
        <v>6158</v>
      </c>
      <c r="G14" s="366" t="s">
        <v>236</v>
      </c>
      <c r="H14" s="163" t="s">
        <v>6159</v>
      </c>
      <c r="I14" s="176"/>
      <c r="J14" s="176"/>
      <c r="K14" s="103" t="s">
        <v>6160</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6161</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6162</v>
      </c>
      <c r="AK14" s="376" t="s">
        <v>236</v>
      </c>
      <c r="AL14" s="161" t="s">
        <v>6163</v>
      </c>
      <c r="AM14" s="162"/>
      <c r="AN14" s="162"/>
      <c r="AO14" s="180" t="s">
        <v>6164</v>
      </c>
      <c r="AP14" s="386" t="s">
        <v>236</v>
      </c>
      <c r="AQ14" s="182" t="s">
        <v>4263</v>
      </c>
      <c r="AR14" s="183"/>
      <c r="AS14" s="183"/>
    </row>
    <row r="15">
      <c r="A15" s="380" t="s">
        <v>6165</v>
      </c>
      <c r="B15" s="366" t="s">
        <v>236</v>
      </c>
      <c r="C15" s="163" t="s">
        <v>6134</v>
      </c>
      <c r="D15" s="176"/>
      <c r="E15" s="176"/>
      <c r="F15" s="380" t="s">
        <v>6166</v>
      </c>
      <c r="G15" s="366" t="s">
        <v>236</v>
      </c>
      <c r="H15" s="163" t="s">
        <v>6136</v>
      </c>
      <c r="I15" s="176"/>
      <c r="J15" s="176"/>
      <c r="K15" s="103" t="s">
        <v>6167</v>
      </c>
      <c r="L15" s="366" t="s">
        <v>236</v>
      </c>
      <c r="M15" s="161" t="s">
        <v>6139</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6141</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6168</v>
      </c>
      <c r="AK15" s="376" t="s">
        <v>236</v>
      </c>
      <c r="AL15" s="161" t="s">
        <v>6143</v>
      </c>
      <c r="AM15" s="162"/>
      <c r="AN15" s="162"/>
      <c r="AO15" s="180" t="s">
        <v>6169</v>
      </c>
      <c r="AP15" s="386" t="s">
        <v>236</v>
      </c>
      <c r="AQ15" s="182" t="s">
        <v>6144</v>
      </c>
      <c r="AR15" s="183"/>
      <c r="AS15" s="183"/>
    </row>
    <row r="16">
      <c r="A16" s="380" t="s">
        <v>6170</v>
      </c>
      <c r="B16" s="366" t="s">
        <v>236</v>
      </c>
      <c r="C16" s="163" t="s">
        <v>6134</v>
      </c>
      <c r="D16" s="163" t="s">
        <v>6134</v>
      </c>
      <c r="E16" s="176"/>
      <c r="F16" s="380" t="s">
        <v>6171</v>
      </c>
      <c r="G16" s="366" t="s">
        <v>236</v>
      </c>
      <c r="H16" s="163" t="s">
        <v>6136</v>
      </c>
      <c r="I16" s="163" t="s">
        <v>6136</v>
      </c>
      <c r="J16" s="176"/>
      <c r="K16" s="103" t="s">
        <v>6172</v>
      </c>
      <c r="L16" s="366" t="s">
        <v>236</v>
      </c>
      <c r="M16" s="161" t="s">
        <v>6139</v>
      </c>
      <c r="N16" s="161" t="s">
        <v>6139</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6173</v>
      </c>
      <c r="AA16" s="376" t="s">
        <v>236</v>
      </c>
      <c r="AB16" s="161" t="s">
        <v>6141</v>
      </c>
      <c r="AC16" s="161" t="s">
        <v>6141</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6174</v>
      </c>
      <c r="AK16" s="376" t="s">
        <v>236</v>
      </c>
      <c r="AL16" s="161" t="s">
        <v>6143</v>
      </c>
      <c r="AM16" s="161" t="s">
        <v>6143</v>
      </c>
      <c r="AN16" s="162"/>
      <c r="AO16" s="180" t="s">
        <v>6175</v>
      </c>
      <c r="AP16" s="386" t="s">
        <v>236</v>
      </c>
      <c r="AQ16" s="182" t="s">
        <v>6144</v>
      </c>
      <c r="AR16" s="182" t="s">
        <v>6144</v>
      </c>
      <c r="AS16" s="183"/>
    </row>
    <row r="17">
      <c r="A17" s="385" t="s">
        <v>6176</v>
      </c>
      <c r="B17" s="366" t="s">
        <v>236</v>
      </c>
      <c r="C17" s="163" t="s">
        <v>6134</v>
      </c>
      <c r="D17" s="163" t="s">
        <v>6134</v>
      </c>
      <c r="E17" s="163" t="s">
        <v>6134</v>
      </c>
      <c r="F17" s="380" t="s">
        <v>6177</v>
      </c>
      <c r="G17" s="366" t="s">
        <v>236</v>
      </c>
      <c r="H17" s="163" t="s">
        <v>6136</v>
      </c>
      <c r="I17" s="163" t="s">
        <v>6136</v>
      </c>
      <c r="J17" s="163" t="s">
        <v>6136</v>
      </c>
      <c r="K17" s="103" t="s">
        <v>6178</v>
      </c>
      <c r="L17" s="366" t="s">
        <v>236</v>
      </c>
      <c r="M17" s="161" t="s">
        <v>6139</v>
      </c>
      <c r="N17" s="161" t="s">
        <v>6139</v>
      </c>
      <c r="O17" s="161" t="s">
        <v>6139</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6179</v>
      </c>
      <c r="AA17" s="376" t="s">
        <v>236</v>
      </c>
      <c r="AB17" s="161" t="s">
        <v>6141</v>
      </c>
      <c r="AC17" s="317" t="s">
        <v>6141</v>
      </c>
      <c r="AD17" s="317" t="s">
        <v>6141</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6180</v>
      </c>
      <c r="AK17" s="376" t="s">
        <v>236</v>
      </c>
      <c r="AL17" s="161" t="s">
        <v>6143</v>
      </c>
      <c r="AM17" s="161" t="s">
        <v>6143</v>
      </c>
      <c r="AN17" s="161" t="s">
        <v>6143</v>
      </c>
      <c r="AO17" s="154" t="s">
        <v>6181</v>
      </c>
      <c r="AP17" s="386" t="s">
        <v>236</v>
      </c>
      <c r="AQ17" s="182" t="s">
        <v>6144</v>
      </c>
      <c r="AR17" s="182" t="s">
        <v>6144</v>
      </c>
      <c r="AS17" s="182" t="s">
        <v>6144</v>
      </c>
    </row>
    <row r="18">
      <c r="A18" s="380" t="s">
        <v>6182</v>
      </c>
      <c r="B18" s="366" t="s">
        <v>236</v>
      </c>
      <c r="C18" s="163" t="s">
        <v>6070</v>
      </c>
      <c r="D18" s="163" t="s">
        <v>6134</v>
      </c>
      <c r="E18" s="176"/>
      <c r="F18" s="380" t="s">
        <v>6183</v>
      </c>
      <c r="G18" s="366" t="s">
        <v>236</v>
      </c>
      <c r="H18" s="163" t="s">
        <v>6073</v>
      </c>
      <c r="I18" s="163" t="s">
        <v>6136</v>
      </c>
      <c r="J18" s="176"/>
      <c r="K18" s="103" t="s">
        <v>6184</v>
      </c>
      <c r="L18" s="366" t="s">
        <v>236</v>
      </c>
      <c r="M18" s="161" t="s">
        <v>6185</v>
      </c>
      <c r="N18" s="161" t="s">
        <v>6139</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6186</v>
      </c>
      <c r="AA18" s="376" t="s">
        <v>236</v>
      </c>
      <c r="AB18" s="162" t="str">
        <f>IFERROR(__xludf.DUMMYFUNCTION("GOOGLETRANSLATE(C18,""zh-tw"",""KO"")"),"흰쌀")</f>
        <v>흰쌀</v>
      </c>
      <c r="AC18" s="161" t="s">
        <v>6141</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6187</v>
      </c>
      <c r="AK18" s="376" t="s">
        <v>236</v>
      </c>
      <c r="AL18" s="161" t="s">
        <v>6080</v>
      </c>
      <c r="AM18" s="161" t="s">
        <v>6143</v>
      </c>
      <c r="AN18" s="162"/>
      <c r="AO18" s="180" t="s">
        <v>6188</v>
      </c>
      <c r="AP18" s="386" t="s">
        <v>236</v>
      </c>
      <c r="AQ18" s="182" t="s">
        <v>6083</v>
      </c>
      <c r="AR18" s="182" t="s">
        <v>6144</v>
      </c>
      <c r="AS18" s="183"/>
    </row>
    <row r="19">
      <c r="A19" s="380" t="s">
        <v>6189</v>
      </c>
      <c r="B19" s="381"/>
      <c r="C19" s="163" t="s">
        <v>6190</v>
      </c>
      <c r="D19" s="176"/>
      <c r="E19" s="176"/>
      <c r="F19" s="380" t="s">
        <v>6191</v>
      </c>
      <c r="G19" s="381"/>
      <c r="H19" s="163" t="s">
        <v>6192</v>
      </c>
      <c r="I19" s="176"/>
      <c r="J19" s="176"/>
      <c r="K19" s="99" t="s">
        <v>6193</v>
      </c>
      <c r="L19" s="381"/>
      <c r="M19" s="161" t="s">
        <v>6194</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6195</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6196</v>
      </c>
      <c r="AK19" s="376"/>
      <c r="AL19" s="161" t="s">
        <v>6197</v>
      </c>
      <c r="AM19" s="162"/>
      <c r="AN19" s="162"/>
      <c r="AO19" s="180" t="s">
        <v>6198</v>
      </c>
      <c r="AP19" s="190"/>
      <c r="AQ19" s="182" t="s">
        <v>6199</v>
      </c>
      <c r="AR19" s="183"/>
      <c r="AS19" s="183"/>
    </row>
    <row r="20">
      <c r="A20" s="380" t="s">
        <v>6200</v>
      </c>
      <c r="B20" s="381"/>
      <c r="C20" s="163" t="s">
        <v>6059</v>
      </c>
      <c r="D20" s="163" t="s">
        <v>3874</v>
      </c>
      <c r="E20" s="176"/>
      <c r="F20" s="380" t="s">
        <v>6201</v>
      </c>
      <c r="G20" s="381"/>
      <c r="H20" s="163" t="s">
        <v>6061</v>
      </c>
      <c r="I20" s="163" t="s">
        <v>6202</v>
      </c>
      <c r="J20" s="176"/>
      <c r="K20" s="103" t="s">
        <v>6203</v>
      </c>
      <c r="L20" s="381"/>
      <c r="M20" s="161" t="s">
        <v>6063</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6204</v>
      </c>
      <c r="AA20" s="376"/>
      <c r="AB20" s="161" t="s">
        <v>6064</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6205</v>
      </c>
      <c r="AK20" s="376"/>
      <c r="AL20" s="161" t="s">
        <v>6066</v>
      </c>
      <c r="AM20" s="161" t="s">
        <v>3880</v>
      </c>
      <c r="AN20" s="162"/>
      <c r="AO20" s="180" t="s">
        <v>6206</v>
      </c>
      <c r="AP20" s="190"/>
      <c r="AQ20" s="182" t="s">
        <v>6068</v>
      </c>
      <c r="AR20" s="182" t="s">
        <v>6207</v>
      </c>
      <c r="AS20" s="183"/>
    </row>
    <row r="21">
      <c r="A21" s="380" t="s">
        <v>6208</v>
      </c>
      <c r="B21" s="381"/>
      <c r="C21" s="163" t="s">
        <v>6059</v>
      </c>
      <c r="D21" s="163" t="s">
        <v>6209</v>
      </c>
      <c r="E21" s="176"/>
      <c r="F21" s="380" t="s">
        <v>6210</v>
      </c>
      <c r="G21" s="381"/>
      <c r="H21" s="163" t="s">
        <v>6061</v>
      </c>
      <c r="I21" s="163" t="s">
        <v>6211</v>
      </c>
      <c r="J21" s="176"/>
      <c r="K21" s="103" t="s">
        <v>6212</v>
      </c>
      <c r="L21" s="381"/>
      <c r="M21" s="161" t="s">
        <v>6063</v>
      </c>
      <c r="N21" s="161" t="s">
        <v>6213</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6064</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6214</v>
      </c>
      <c r="AK21" s="376"/>
      <c r="AL21" s="161" t="s">
        <v>6066</v>
      </c>
      <c r="AM21" s="161" t="s">
        <v>6215</v>
      </c>
      <c r="AN21" s="162"/>
      <c r="AO21" s="180" t="s">
        <v>6216</v>
      </c>
      <c r="AP21" s="190"/>
      <c r="AQ21" s="182" t="s">
        <v>6068</v>
      </c>
      <c r="AR21" s="182" t="s">
        <v>6217</v>
      </c>
      <c r="AS21" s="183"/>
    </row>
    <row r="22">
      <c r="A22" s="380" t="s">
        <v>6218</v>
      </c>
      <c r="B22" s="381"/>
      <c r="C22" s="163" t="s">
        <v>6190</v>
      </c>
      <c r="D22" s="163" t="s">
        <v>543</v>
      </c>
      <c r="E22" s="176"/>
      <c r="F22" s="380" t="s">
        <v>6219</v>
      </c>
      <c r="G22" s="381"/>
      <c r="H22" s="163" t="s">
        <v>6061</v>
      </c>
      <c r="I22" s="163" t="s">
        <v>546</v>
      </c>
      <c r="J22" s="176"/>
      <c r="K22" s="103" t="s">
        <v>6220</v>
      </c>
      <c r="L22" s="381"/>
      <c r="M22" s="161" t="s">
        <v>6063</v>
      </c>
      <c r="N22" s="161" t="s">
        <v>6221</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6195</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6222</v>
      </c>
      <c r="AK22" s="376"/>
      <c r="AL22" s="161" t="s">
        <v>6197</v>
      </c>
      <c r="AM22" s="161" t="s">
        <v>6223</v>
      </c>
      <c r="AN22" s="162"/>
      <c r="AO22" s="180" t="s">
        <v>6224</v>
      </c>
      <c r="AP22" s="190"/>
      <c r="AQ22" s="182" t="s">
        <v>6068</v>
      </c>
      <c r="AR22" s="182" t="s">
        <v>6225</v>
      </c>
      <c r="AS22" s="183"/>
    </row>
    <row r="23">
      <c r="A23" s="380" t="s">
        <v>6226</v>
      </c>
      <c r="B23" s="381"/>
      <c r="C23" s="163" t="s">
        <v>6227</v>
      </c>
      <c r="D23" s="176"/>
      <c r="E23" s="176"/>
      <c r="F23" s="380" t="s">
        <v>6228</v>
      </c>
      <c r="G23" s="381"/>
      <c r="H23" s="163" t="s">
        <v>6229</v>
      </c>
      <c r="I23" s="176"/>
      <c r="J23" s="176"/>
      <c r="K23" s="99" t="s">
        <v>6230</v>
      </c>
      <c r="L23" s="381"/>
      <c r="M23" s="161" t="s">
        <v>6231</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6232</v>
      </c>
      <c r="AK23" s="376"/>
      <c r="AL23" s="161" t="s">
        <v>6233</v>
      </c>
      <c r="AM23" s="162"/>
      <c r="AN23" s="162"/>
      <c r="AO23" s="180" t="s">
        <v>6234</v>
      </c>
      <c r="AP23" s="190"/>
      <c r="AQ23" s="182" t="s">
        <v>6235</v>
      </c>
      <c r="AR23" s="183"/>
      <c r="AS23" s="183"/>
    </row>
    <row r="24">
      <c r="A24" s="380" t="s">
        <v>6236</v>
      </c>
      <c r="B24" s="381"/>
      <c r="C24" s="163" t="s">
        <v>6157</v>
      </c>
      <c r="D24" s="163" t="s">
        <v>4229</v>
      </c>
      <c r="E24" s="163" t="s">
        <v>6237</v>
      </c>
      <c r="F24" s="380" t="s">
        <v>6238</v>
      </c>
      <c r="G24" s="381"/>
      <c r="H24" s="163" t="s">
        <v>6159</v>
      </c>
      <c r="I24" s="163" t="s">
        <v>6239</v>
      </c>
      <c r="J24" s="163" t="s">
        <v>6240</v>
      </c>
      <c r="K24" s="103" t="s">
        <v>6241</v>
      </c>
      <c r="L24" s="381"/>
      <c r="M24" s="161" t="s">
        <v>4257</v>
      </c>
      <c r="N24" s="161" t="s">
        <v>4231</v>
      </c>
      <c r="O24" s="161" t="s">
        <v>6242</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6243</v>
      </c>
      <c r="AK24" s="376"/>
      <c r="AL24" s="161" t="s">
        <v>6163</v>
      </c>
      <c r="AM24" s="161" t="s">
        <v>4234</v>
      </c>
      <c r="AN24" s="161" t="s">
        <v>4234</v>
      </c>
      <c r="AO24" s="180" t="s">
        <v>6244</v>
      </c>
      <c r="AP24" s="190"/>
      <c r="AQ24" s="182" t="s">
        <v>4263</v>
      </c>
      <c r="AR24" s="182" t="s">
        <v>4236</v>
      </c>
      <c r="AS24" s="182" t="s">
        <v>6245</v>
      </c>
    </row>
    <row r="25">
      <c r="A25" s="380" t="s">
        <v>6246</v>
      </c>
      <c r="B25" s="381"/>
      <c r="C25" s="163" t="s">
        <v>6247</v>
      </c>
      <c r="D25" s="176"/>
      <c r="E25" s="176"/>
      <c r="F25" s="380" t="s">
        <v>6248</v>
      </c>
      <c r="G25" s="381"/>
      <c r="H25" s="163" t="s">
        <v>6249</v>
      </c>
      <c r="I25" s="176"/>
      <c r="J25" s="176"/>
      <c r="K25" s="103" t="s">
        <v>6250</v>
      </c>
      <c r="L25" s="381"/>
      <c r="M25" s="161" t="s">
        <v>6251</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6252</v>
      </c>
      <c r="AA25" s="376"/>
      <c r="AB25" s="161" t="s">
        <v>6253</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6254</v>
      </c>
      <c r="AK25" s="376"/>
      <c r="AL25" s="161" t="s">
        <v>6255</v>
      </c>
      <c r="AM25" s="162"/>
      <c r="AN25" s="162"/>
      <c r="AO25" s="180" t="s">
        <v>6256</v>
      </c>
      <c r="AP25" s="190"/>
      <c r="AQ25" s="182" t="s">
        <v>6257</v>
      </c>
      <c r="AR25" s="183"/>
      <c r="AS25" s="183"/>
    </row>
    <row r="26">
      <c r="A26" s="385" t="s">
        <v>6258</v>
      </c>
      <c r="B26" s="381"/>
      <c r="C26" s="163" t="s">
        <v>6259</v>
      </c>
      <c r="D26" s="163" t="s">
        <v>6259</v>
      </c>
      <c r="E26" s="163" t="s">
        <v>6259</v>
      </c>
      <c r="F26" s="380" t="s">
        <v>6260</v>
      </c>
      <c r="G26" s="381"/>
      <c r="H26" s="163" t="s">
        <v>6240</v>
      </c>
      <c r="I26" s="163" t="s">
        <v>6240</v>
      </c>
      <c r="J26" s="163" t="s">
        <v>6240</v>
      </c>
      <c r="K26" s="99" t="s">
        <v>6261</v>
      </c>
      <c r="L26" s="381"/>
      <c r="M26" s="161" t="s">
        <v>6242</v>
      </c>
      <c r="N26" s="161" t="s">
        <v>6242</v>
      </c>
      <c r="O26" s="161" t="s">
        <v>6242</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6262</v>
      </c>
      <c r="AA26" s="376"/>
      <c r="AB26" s="387" t="s">
        <v>6263</v>
      </c>
      <c r="AC26" s="387" t="s">
        <v>6263</v>
      </c>
      <c r="AD26" s="161" t="s">
        <v>6263</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6264</v>
      </c>
      <c r="AK26" s="376"/>
      <c r="AL26" s="161" t="s">
        <v>6265</v>
      </c>
      <c r="AM26" s="161" t="s">
        <v>6265</v>
      </c>
      <c r="AN26" s="161" t="s">
        <v>6265</v>
      </c>
      <c r="AO26" s="154" t="s">
        <v>6266</v>
      </c>
      <c r="AP26" s="190"/>
      <c r="AQ26" s="182" t="s">
        <v>6245</v>
      </c>
      <c r="AR26" s="182" t="s">
        <v>6245</v>
      </c>
      <c r="AS26" s="182" t="s">
        <v>6245</v>
      </c>
    </row>
    <row r="27">
      <c r="A27" s="380" t="s">
        <v>6267</v>
      </c>
      <c r="B27" s="381"/>
      <c r="C27" s="163" t="s">
        <v>4229</v>
      </c>
      <c r="D27" s="176"/>
      <c r="E27" s="176"/>
      <c r="F27" s="380" t="s">
        <v>6268</v>
      </c>
      <c r="G27" s="381"/>
      <c r="H27" s="163" t="s">
        <v>6239</v>
      </c>
      <c r="I27" s="176"/>
      <c r="J27" s="176"/>
      <c r="K27" s="103" t="s">
        <v>6269</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6270</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6271</v>
      </c>
      <c r="AK27" s="376"/>
      <c r="AL27" s="161" t="s">
        <v>4234</v>
      </c>
      <c r="AM27" s="162"/>
      <c r="AN27" s="162"/>
      <c r="AO27" s="180" t="s">
        <v>6272</v>
      </c>
      <c r="AP27" s="190"/>
      <c r="AQ27" s="182" t="s">
        <v>4236</v>
      </c>
      <c r="AR27" s="183"/>
      <c r="AS27" s="183"/>
    </row>
    <row r="28">
      <c r="A28" s="380" t="s">
        <v>6273</v>
      </c>
      <c r="B28" s="381"/>
      <c r="C28" s="163" t="s">
        <v>6237</v>
      </c>
      <c r="D28" s="163" t="s">
        <v>6274</v>
      </c>
      <c r="E28" s="176"/>
      <c r="F28" s="380" t="s">
        <v>6275</v>
      </c>
      <c r="G28" s="381"/>
      <c r="H28" s="163" t="s">
        <v>6240</v>
      </c>
      <c r="I28" s="163" t="s">
        <v>6276</v>
      </c>
      <c r="J28" s="176"/>
      <c r="K28" s="103" t="s">
        <v>6277</v>
      </c>
      <c r="L28" s="381"/>
      <c r="M28" s="161" t="s">
        <v>6242</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6278</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6279</v>
      </c>
      <c r="AK28" s="376"/>
      <c r="AL28" s="161" t="s">
        <v>6280</v>
      </c>
      <c r="AM28" s="162" t="str">
        <f>IFERROR(__xludf.DUMMYFUNCTION("GOOGLETRANSLATE(D28,""zh-tw"",""de"")"),"Pilze")</f>
        <v>Pilze</v>
      </c>
      <c r="AN28" s="162"/>
      <c r="AO28" s="180" t="s">
        <v>6281</v>
      </c>
      <c r="AP28" s="190"/>
      <c r="AQ28" s="182" t="s">
        <v>6245</v>
      </c>
      <c r="AR28" s="182" t="s">
        <v>4045</v>
      </c>
      <c r="AS28" s="183"/>
    </row>
    <row r="29">
      <c r="A29" s="380" t="s">
        <v>6282</v>
      </c>
      <c r="B29" s="381"/>
      <c r="C29" s="163" t="s">
        <v>6283</v>
      </c>
      <c r="D29" s="176"/>
      <c r="E29" s="176"/>
      <c r="F29" s="380" t="s">
        <v>6284</v>
      </c>
      <c r="G29" s="381"/>
      <c r="H29" s="163" t="s">
        <v>6285</v>
      </c>
      <c r="I29" s="176"/>
      <c r="J29" s="176"/>
      <c r="K29" s="103" t="s">
        <v>6286</v>
      </c>
      <c r="L29" s="381"/>
      <c r="M29" s="161" t="s">
        <v>6287</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6288</v>
      </c>
      <c r="AK29" s="376"/>
      <c r="AL29" s="161" t="s">
        <v>6287</v>
      </c>
      <c r="AM29" s="162"/>
      <c r="AN29" s="162"/>
      <c r="AO29" s="180" t="s">
        <v>6286</v>
      </c>
      <c r="AP29" s="190"/>
      <c r="AQ29" s="182" t="s">
        <v>6289</v>
      </c>
      <c r="AR29" s="183"/>
      <c r="AS29" s="183"/>
    </row>
    <row r="30">
      <c r="A30" s="380" t="s">
        <v>6290</v>
      </c>
      <c r="B30" s="381"/>
      <c r="C30" s="163" t="s">
        <v>6283</v>
      </c>
      <c r="D30" s="163" t="s">
        <v>6291</v>
      </c>
      <c r="E30" s="176"/>
      <c r="F30" s="380" t="s">
        <v>6292</v>
      </c>
      <c r="G30" s="381"/>
      <c r="H30" s="163" t="s">
        <v>6285</v>
      </c>
      <c r="I30" s="163" t="s">
        <v>6293</v>
      </c>
      <c r="J30" s="176"/>
      <c r="K30" s="103" t="s">
        <v>6294</v>
      </c>
      <c r="L30" s="381"/>
      <c r="M30" s="161" t="s">
        <v>6287</v>
      </c>
      <c r="N30" s="161" t="s">
        <v>6295</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6296</v>
      </c>
      <c r="AK30" s="376"/>
      <c r="AL30" s="161" t="s">
        <v>6287</v>
      </c>
      <c r="AM30" s="161" t="s">
        <v>6297</v>
      </c>
      <c r="AN30" s="162"/>
      <c r="AO30" s="180" t="s">
        <v>6298</v>
      </c>
      <c r="AP30" s="190"/>
      <c r="AQ30" s="182" t="s">
        <v>6289</v>
      </c>
      <c r="AR30" s="182" t="s">
        <v>6299</v>
      </c>
      <c r="AS30" s="183"/>
    </row>
    <row r="31">
      <c r="A31" s="380" t="s">
        <v>6300</v>
      </c>
      <c r="B31" s="381"/>
      <c r="C31" s="163" t="s">
        <v>6283</v>
      </c>
      <c r="D31" s="163" t="s">
        <v>6301</v>
      </c>
      <c r="E31" s="176"/>
      <c r="F31" s="380" t="s">
        <v>6302</v>
      </c>
      <c r="G31" s="381"/>
      <c r="H31" s="163" t="s">
        <v>6285</v>
      </c>
      <c r="I31" s="163" t="s">
        <v>6303</v>
      </c>
      <c r="J31" s="176"/>
      <c r="K31" s="103" t="s">
        <v>6304</v>
      </c>
      <c r="L31" s="381"/>
      <c r="M31" s="161" t="s">
        <v>6287</v>
      </c>
      <c r="N31" s="161" t="s">
        <v>6305</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6306</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6307</v>
      </c>
      <c r="AK31" s="376"/>
      <c r="AL31" s="161" t="s">
        <v>6287</v>
      </c>
      <c r="AM31" s="161" t="s">
        <v>6308</v>
      </c>
      <c r="AN31" s="162"/>
      <c r="AO31" s="180" t="s">
        <v>6309</v>
      </c>
      <c r="AP31" s="190"/>
      <c r="AQ31" s="182" t="s">
        <v>6289</v>
      </c>
      <c r="AR31" s="182" t="s">
        <v>6310</v>
      </c>
      <c r="AS31" s="183"/>
    </row>
    <row r="32">
      <c r="A32" s="380" t="s">
        <v>6311</v>
      </c>
      <c r="B32" s="381"/>
      <c r="C32" s="163" t="s">
        <v>6070</v>
      </c>
      <c r="D32" s="163" t="s">
        <v>6071</v>
      </c>
      <c r="E32" s="163" t="s">
        <v>4019</v>
      </c>
      <c r="F32" s="380" t="s">
        <v>6312</v>
      </c>
      <c r="G32" s="381"/>
      <c r="H32" s="163" t="s">
        <v>6073</v>
      </c>
      <c r="I32" s="163" t="s">
        <v>6074</v>
      </c>
      <c r="J32" s="163" t="s">
        <v>6313</v>
      </c>
      <c r="K32" s="99" t="s">
        <v>6314</v>
      </c>
      <c r="L32" s="381"/>
      <c r="M32" s="161" t="s">
        <v>6076</v>
      </c>
      <c r="N32" s="161" t="s">
        <v>6077</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6078</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6315</v>
      </c>
      <c r="AK32" s="376"/>
      <c r="AL32" s="161" t="s">
        <v>6080</v>
      </c>
      <c r="AM32" s="161" t="s">
        <v>6081</v>
      </c>
      <c r="AN32" s="161" t="s">
        <v>6316</v>
      </c>
      <c r="AO32" s="180" t="s">
        <v>6317</v>
      </c>
      <c r="AP32" s="190"/>
      <c r="AQ32" s="182" t="s">
        <v>6083</v>
      </c>
      <c r="AR32" s="182" t="s">
        <v>6084</v>
      </c>
      <c r="AS32" s="182" t="s">
        <v>4029</v>
      </c>
    </row>
    <row r="33">
      <c r="A33" s="380" t="s">
        <v>6318</v>
      </c>
      <c r="B33" s="381"/>
      <c r="C33" s="163" t="s">
        <v>6070</v>
      </c>
      <c r="D33" s="163" t="s">
        <v>4019</v>
      </c>
      <c r="E33" s="176"/>
      <c r="F33" s="380" t="s">
        <v>6319</v>
      </c>
      <c r="G33" s="381"/>
      <c r="H33" s="163" t="s">
        <v>6073</v>
      </c>
      <c r="I33" s="163" t="s">
        <v>6313</v>
      </c>
      <c r="J33" s="176"/>
      <c r="K33" s="103" t="s">
        <v>6320</v>
      </c>
      <c r="L33" s="381"/>
      <c r="M33" s="161" t="s">
        <v>6076</v>
      </c>
      <c r="N33" s="161" t="s">
        <v>6321</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6322</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6323</v>
      </c>
      <c r="AK33" s="376"/>
      <c r="AL33" s="161" t="s">
        <v>6080</v>
      </c>
      <c r="AM33" s="161" t="s">
        <v>6316</v>
      </c>
      <c r="AN33" s="162"/>
      <c r="AO33" s="180" t="s">
        <v>6320</v>
      </c>
      <c r="AP33" s="190"/>
      <c r="AQ33" s="182" t="s">
        <v>6083</v>
      </c>
      <c r="AR33" s="182" t="s">
        <v>4029</v>
      </c>
      <c r="AS33" s="183"/>
    </row>
    <row r="34">
      <c r="A34" s="380" t="s">
        <v>6324</v>
      </c>
      <c r="B34" s="381"/>
      <c r="C34" s="163" t="s">
        <v>6070</v>
      </c>
      <c r="D34" s="163" t="s">
        <v>4019</v>
      </c>
      <c r="E34" s="163" t="s">
        <v>4238</v>
      </c>
      <c r="F34" s="380" t="s">
        <v>6325</v>
      </c>
      <c r="G34" s="381"/>
      <c r="H34" s="163" t="s">
        <v>6073</v>
      </c>
      <c r="I34" s="163" t="s">
        <v>6313</v>
      </c>
      <c r="J34" s="163" t="s">
        <v>6326</v>
      </c>
      <c r="K34" s="103" t="s">
        <v>6327</v>
      </c>
      <c r="L34" s="381"/>
      <c r="M34" s="161" t="s">
        <v>6076</v>
      </c>
      <c r="N34" s="161" t="s">
        <v>6321</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6328</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6329</v>
      </c>
      <c r="AK34" s="376"/>
      <c r="AL34" s="161" t="s">
        <v>6080</v>
      </c>
      <c r="AM34" s="161" t="s">
        <v>6316</v>
      </c>
      <c r="AN34" s="161" t="s">
        <v>6330</v>
      </c>
      <c r="AO34" s="180" t="s">
        <v>6331</v>
      </c>
      <c r="AP34" s="190"/>
      <c r="AQ34" s="182" t="s">
        <v>6083</v>
      </c>
      <c r="AR34" s="182" t="s">
        <v>4029</v>
      </c>
      <c r="AS34" s="182" t="s">
        <v>4244</v>
      </c>
    </row>
    <row r="35">
      <c r="A35" s="380" t="s">
        <v>6332</v>
      </c>
      <c r="B35" s="381"/>
      <c r="C35" s="163" t="s">
        <v>6070</v>
      </c>
      <c r="D35" s="163" t="s">
        <v>6333</v>
      </c>
      <c r="E35" s="176"/>
      <c r="F35" s="380" t="s">
        <v>6334</v>
      </c>
      <c r="G35" s="381"/>
      <c r="H35" s="163" t="s">
        <v>6073</v>
      </c>
      <c r="I35" s="163" t="s">
        <v>6335</v>
      </c>
      <c r="J35" s="176"/>
      <c r="K35" s="103" t="s">
        <v>6336</v>
      </c>
      <c r="L35" s="381"/>
      <c r="M35" s="161" t="s">
        <v>6076</v>
      </c>
      <c r="N35" s="161" t="s">
        <v>6305</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6337</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6338</v>
      </c>
      <c r="AK35" s="376"/>
      <c r="AL35" s="161" t="s">
        <v>6080</v>
      </c>
      <c r="AM35" s="161" t="s">
        <v>6339</v>
      </c>
      <c r="AN35" s="162"/>
      <c r="AO35" s="180" t="s">
        <v>6340</v>
      </c>
      <c r="AP35" s="190"/>
      <c r="AQ35" s="182" t="s">
        <v>6083</v>
      </c>
      <c r="AR35" s="182" t="s">
        <v>6310</v>
      </c>
      <c r="AS35" s="183"/>
    </row>
    <row r="36">
      <c r="A36" s="380" t="s">
        <v>6341</v>
      </c>
      <c r="B36" s="381"/>
      <c r="C36" s="163" t="s">
        <v>6342</v>
      </c>
      <c r="D36" s="176"/>
      <c r="E36" s="176"/>
      <c r="F36" s="380" t="s">
        <v>6343</v>
      </c>
      <c r="G36" s="381"/>
      <c r="H36" s="163" t="s">
        <v>6344</v>
      </c>
      <c r="I36" s="176"/>
      <c r="J36" s="176"/>
      <c r="K36" s="99" t="s">
        <v>6345</v>
      </c>
      <c r="L36" s="381"/>
      <c r="M36" s="161" t="s">
        <v>6346</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6347</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6348</v>
      </c>
      <c r="AK36" s="376"/>
      <c r="AL36" s="161" t="s">
        <v>6349</v>
      </c>
      <c r="AM36" s="162"/>
      <c r="AN36" s="162"/>
      <c r="AO36" s="180" t="s">
        <v>6350</v>
      </c>
      <c r="AP36" s="190"/>
      <c r="AQ36" s="182" t="s">
        <v>6351</v>
      </c>
      <c r="AR36" s="183"/>
      <c r="AS36" s="183"/>
    </row>
    <row r="37">
      <c r="A37" s="385" t="s">
        <v>6352</v>
      </c>
      <c r="B37" s="381"/>
      <c r="C37" s="163" t="s">
        <v>6259</v>
      </c>
      <c r="D37" s="163" t="s">
        <v>6259</v>
      </c>
      <c r="E37" s="176"/>
      <c r="F37" s="380" t="s">
        <v>6353</v>
      </c>
      <c r="G37" s="381"/>
      <c r="H37" s="163" t="s">
        <v>6354</v>
      </c>
      <c r="I37" s="163" t="s">
        <v>6354</v>
      </c>
      <c r="J37" s="176"/>
      <c r="K37" s="103" t="s">
        <v>6355</v>
      </c>
      <c r="L37" s="381"/>
      <c r="M37" s="161" t="s">
        <v>6356</v>
      </c>
      <c r="N37" s="161" t="s">
        <v>6356</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6357</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6358</v>
      </c>
      <c r="AK37" s="376"/>
      <c r="AL37" s="161" t="s">
        <v>6265</v>
      </c>
      <c r="AM37" s="161" t="s">
        <v>6265</v>
      </c>
      <c r="AN37" s="162"/>
      <c r="AO37" s="154" t="s">
        <v>6359</v>
      </c>
      <c r="AP37" s="190"/>
      <c r="AQ37" s="182" t="s">
        <v>6360</v>
      </c>
      <c r="AR37" s="182" t="s">
        <v>6360</v>
      </c>
      <c r="AS37" s="183"/>
    </row>
    <row r="38">
      <c r="A38" s="380" t="s">
        <v>6361</v>
      </c>
      <c r="B38" s="366" t="s">
        <v>236</v>
      </c>
      <c r="C38" s="163" t="s">
        <v>6362</v>
      </c>
      <c r="D38" s="163" t="s">
        <v>6362</v>
      </c>
      <c r="E38" s="163" t="s">
        <v>6087</v>
      </c>
      <c r="F38" s="380" t="s">
        <v>6363</v>
      </c>
      <c r="G38" s="366" t="s">
        <v>236</v>
      </c>
      <c r="H38" s="163" t="s">
        <v>6364</v>
      </c>
      <c r="I38" s="163" t="s">
        <v>6364</v>
      </c>
      <c r="J38" s="163" t="s">
        <v>6090</v>
      </c>
      <c r="K38" s="99" t="s">
        <v>6365</v>
      </c>
      <c r="L38" s="366" t="s">
        <v>236</v>
      </c>
      <c r="M38" s="161" t="s">
        <v>6366</v>
      </c>
      <c r="N38" s="161" t="s">
        <v>6366</v>
      </c>
      <c r="O38" s="161" t="s">
        <v>6093</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6367</v>
      </c>
      <c r="AA38" s="388" t="s">
        <v>236</v>
      </c>
      <c r="AB38" s="161" t="s">
        <v>6368</v>
      </c>
      <c r="AC38" s="161" t="s">
        <v>6368</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6369</v>
      </c>
      <c r="AK38" s="376" t="s">
        <v>236</v>
      </c>
      <c r="AL38" s="161" t="s">
        <v>6370</v>
      </c>
      <c r="AM38" s="161" t="s">
        <v>6370</v>
      </c>
      <c r="AN38" s="161" t="s">
        <v>6096</v>
      </c>
      <c r="AO38" s="180" t="s">
        <v>6371</v>
      </c>
      <c r="AP38" s="386" t="s">
        <v>236</v>
      </c>
      <c r="AQ38" s="182" t="s">
        <v>6372</v>
      </c>
      <c r="AR38" s="182" t="s">
        <v>6372</v>
      </c>
      <c r="AS38" s="182" t="s">
        <v>6099</v>
      </c>
    </row>
    <row r="39">
      <c r="A39" s="385" t="s">
        <v>6373</v>
      </c>
      <c r="B39" s="366" t="s">
        <v>236</v>
      </c>
      <c r="C39" s="163" t="s">
        <v>6362</v>
      </c>
      <c r="D39" s="176"/>
      <c r="E39" s="176"/>
      <c r="F39" s="380" t="s">
        <v>6374</v>
      </c>
      <c r="G39" s="366" t="s">
        <v>236</v>
      </c>
      <c r="H39" s="163" t="s">
        <v>6364</v>
      </c>
      <c r="I39" s="176"/>
      <c r="J39" s="176"/>
      <c r="K39" s="103" t="s">
        <v>6375</v>
      </c>
      <c r="L39" s="366" t="s">
        <v>236</v>
      </c>
      <c r="M39" s="161" t="s">
        <v>6366</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6368</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6376</v>
      </c>
      <c r="AK39" s="376" t="s">
        <v>236</v>
      </c>
      <c r="AL39" s="161" t="s">
        <v>6370</v>
      </c>
      <c r="AM39" s="162"/>
      <c r="AN39" s="162"/>
      <c r="AO39" s="154" t="s">
        <v>6377</v>
      </c>
      <c r="AP39" s="386" t="s">
        <v>236</v>
      </c>
      <c r="AQ39" s="182" t="s">
        <v>6372</v>
      </c>
      <c r="AR39" s="183"/>
      <c r="AS39" s="183"/>
    </row>
    <row r="40">
      <c r="A40" s="380" t="s">
        <v>6378</v>
      </c>
      <c r="B40" s="366" t="s">
        <v>236</v>
      </c>
      <c r="C40" s="163" t="s">
        <v>6070</v>
      </c>
      <c r="D40" s="163" t="s">
        <v>6362</v>
      </c>
      <c r="E40" s="176"/>
      <c r="F40" s="380" t="s">
        <v>6379</v>
      </c>
      <c r="G40" s="366" t="s">
        <v>236</v>
      </c>
      <c r="H40" s="163" t="s">
        <v>6073</v>
      </c>
      <c r="I40" s="163" t="s">
        <v>6364</v>
      </c>
      <c r="J40" s="176"/>
      <c r="K40" s="103" t="s">
        <v>6380</v>
      </c>
      <c r="L40" s="366" t="s">
        <v>236</v>
      </c>
      <c r="M40" s="161" t="s">
        <v>6185</v>
      </c>
      <c r="N40" s="161" t="s">
        <v>6366</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6381</v>
      </c>
      <c r="AA40" s="388" t="s">
        <v>236</v>
      </c>
      <c r="AB40" s="162" t="str">
        <f>IFERROR(__xludf.DUMMYFUNCTION("GOOGLETRANSLATE(C40,""zh-tw"",""KO"")"),"흰쌀")</f>
        <v>흰쌀</v>
      </c>
      <c r="AC40" s="161" t="s">
        <v>6368</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6382</v>
      </c>
      <c r="AK40" s="376" t="s">
        <v>236</v>
      </c>
      <c r="AL40" s="161" t="s">
        <v>6080</v>
      </c>
      <c r="AM40" s="161" t="s">
        <v>6370</v>
      </c>
      <c r="AN40" s="162"/>
      <c r="AO40" s="180" t="s">
        <v>6380</v>
      </c>
      <c r="AP40" s="386" t="s">
        <v>236</v>
      </c>
      <c r="AQ40" s="182" t="s">
        <v>6083</v>
      </c>
      <c r="AR40" s="182" t="s">
        <v>6372</v>
      </c>
      <c r="AS40" s="183"/>
    </row>
    <row r="41">
      <c r="A41" s="380" t="s">
        <v>6383</v>
      </c>
      <c r="B41" s="381"/>
      <c r="C41" s="163" t="s">
        <v>6384</v>
      </c>
      <c r="D41" s="163" t="s">
        <v>6384</v>
      </c>
      <c r="E41" s="163" t="s">
        <v>6384</v>
      </c>
      <c r="F41" s="380" t="s">
        <v>6385</v>
      </c>
      <c r="G41" s="389"/>
      <c r="H41" s="163" t="s">
        <v>6335</v>
      </c>
      <c r="I41" s="163" t="s">
        <v>6335</v>
      </c>
      <c r="J41" s="163" t="s">
        <v>6335</v>
      </c>
      <c r="K41" s="103" t="s">
        <v>6386</v>
      </c>
      <c r="L41" s="381"/>
      <c r="M41" s="161" t="s">
        <v>6387</v>
      </c>
      <c r="N41" s="161" t="s">
        <v>6387</v>
      </c>
      <c r="O41" s="161" t="s">
        <v>6387</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6388</v>
      </c>
      <c r="AA41" s="376"/>
      <c r="AB41" s="161" t="s">
        <v>6337</v>
      </c>
      <c r="AC41" s="161" t="s">
        <v>6337</v>
      </c>
      <c r="AD41" s="161" t="s">
        <v>6337</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6389</v>
      </c>
      <c r="AK41" s="376"/>
      <c r="AL41" s="161" t="s">
        <v>6339</v>
      </c>
      <c r="AM41" s="161" t="s">
        <v>6339</v>
      </c>
      <c r="AN41" s="161" t="s">
        <v>6339</v>
      </c>
      <c r="AO41" s="180" t="s">
        <v>6390</v>
      </c>
      <c r="AP41" s="190"/>
      <c r="AQ41" s="182" t="s">
        <v>6391</v>
      </c>
      <c r="AR41" s="182" t="s">
        <v>6391</v>
      </c>
      <c r="AS41" s="182" t="s">
        <v>6391</v>
      </c>
    </row>
    <row r="42">
      <c r="A42" s="380" t="s">
        <v>6392</v>
      </c>
      <c r="B42" s="381"/>
      <c r="C42" s="163" t="s">
        <v>6393</v>
      </c>
      <c r="D42" s="163" t="s">
        <v>6393</v>
      </c>
      <c r="E42" s="163" t="s">
        <v>6393</v>
      </c>
      <c r="F42" s="380" t="s">
        <v>6394</v>
      </c>
      <c r="G42" s="389"/>
      <c r="H42" s="163" t="s">
        <v>6395</v>
      </c>
      <c r="I42" s="163" t="s">
        <v>6395</v>
      </c>
      <c r="J42" s="163" t="s">
        <v>6395</v>
      </c>
      <c r="K42" s="103" t="s">
        <v>6396</v>
      </c>
      <c r="L42" s="381"/>
      <c r="M42" s="161" t="s">
        <v>6397</v>
      </c>
      <c r="N42" s="161" t="s">
        <v>6397</v>
      </c>
      <c r="O42" s="161" t="s">
        <v>6397</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6398</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6399</v>
      </c>
      <c r="AK42" s="376"/>
      <c r="AL42" s="161" t="s">
        <v>6400</v>
      </c>
      <c r="AM42" s="161" t="s">
        <v>6400</v>
      </c>
      <c r="AN42" s="161" t="s">
        <v>6400</v>
      </c>
      <c r="AO42" s="180" t="s">
        <v>6401</v>
      </c>
      <c r="AP42" s="190"/>
      <c r="AQ42" s="182" t="s">
        <v>6402</v>
      </c>
      <c r="AR42" s="182" t="s">
        <v>6402</v>
      </c>
      <c r="AS42" s="182" t="s">
        <v>6402</v>
      </c>
    </row>
    <row r="43">
      <c r="A43" s="385" t="s">
        <v>6403</v>
      </c>
      <c r="B43" s="381"/>
      <c r="C43" s="163" t="s">
        <v>6404</v>
      </c>
      <c r="D43" s="176"/>
      <c r="E43" s="176"/>
      <c r="F43" s="380" t="s">
        <v>6405</v>
      </c>
      <c r="G43" s="389"/>
      <c r="H43" s="163" t="s">
        <v>6406</v>
      </c>
      <c r="I43" s="176"/>
      <c r="J43" s="176"/>
      <c r="K43" s="103" t="s">
        <v>6407</v>
      </c>
      <c r="L43" s="381"/>
      <c r="M43" s="161" t="s">
        <v>6408</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6409</v>
      </c>
      <c r="AK43" s="376"/>
      <c r="AL43" s="161" t="s">
        <v>6410</v>
      </c>
      <c r="AM43" s="162"/>
      <c r="AN43" s="162"/>
      <c r="AO43" s="154" t="s">
        <v>6411</v>
      </c>
      <c r="AP43" s="190"/>
      <c r="AQ43" s="182" t="s">
        <v>6412</v>
      </c>
      <c r="AR43" s="182" t="s">
        <v>6099</v>
      </c>
      <c r="AS43" s="183"/>
    </row>
    <row r="44">
      <c r="A44" s="380" t="s">
        <v>6413</v>
      </c>
      <c r="B44" s="389"/>
      <c r="C44" s="163" t="s">
        <v>6247</v>
      </c>
      <c r="D44" s="163" t="s">
        <v>6087</v>
      </c>
      <c r="E44" s="176"/>
      <c r="F44" s="380" t="s">
        <v>6414</v>
      </c>
      <c r="G44" s="389"/>
      <c r="H44" s="163" t="s">
        <v>6249</v>
      </c>
      <c r="I44" s="163" t="s">
        <v>6090</v>
      </c>
      <c r="J44" s="176"/>
      <c r="K44" s="103" t="s">
        <v>6415</v>
      </c>
      <c r="L44" s="381"/>
      <c r="M44" s="161" t="s">
        <v>6251</v>
      </c>
      <c r="N44" s="161" t="s">
        <v>6093</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6416</v>
      </c>
      <c r="AA44" s="376"/>
      <c r="AB44" s="161" t="s">
        <v>6253</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6417</v>
      </c>
      <c r="AK44" s="376"/>
      <c r="AL44" s="161" t="s">
        <v>6255</v>
      </c>
      <c r="AM44" s="161" t="s">
        <v>6096</v>
      </c>
      <c r="AN44" s="162"/>
      <c r="AO44" s="180" t="s">
        <v>6415</v>
      </c>
      <c r="AP44" s="190"/>
      <c r="AQ44" s="182" t="s">
        <v>6257</v>
      </c>
      <c r="AR44" s="183"/>
      <c r="AS44" s="183"/>
    </row>
    <row r="45">
      <c r="A45" s="380" t="s">
        <v>6418</v>
      </c>
      <c r="B45" s="389"/>
      <c r="C45" s="163" t="s">
        <v>6134</v>
      </c>
      <c r="D45" s="176"/>
      <c r="E45" s="176"/>
      <c r="F45" s="380" t="s">
        <v>6166</v>
      </c>
      <c r="G45" s="389"/>
      <c r="H45" s="163" t="s">
        <v>6136</v>
      </c>
      <c r="I45" s="176"/>
      <c r="J45" s="176"/>
      <c r="K45" s="103" t="s">
        <v>6419</v>
      </c>
      <c r="L45" s="381"/>
      <c r="M45" s="161" t="s">
        <v>6139</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6420</v>
      </c>
      <c r="AA45" s="376"/>
      <c r="AB45" s="161" t="s">
        <v>6141</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6421</v>
      </c>
      <c r="AK45" s="376"/>
      <c r="AL45" s="161" t="s">
        <v>6143</v>
      </c>
      <c r="AM45" s="162"/>
      <c r="AN45" s="162"/>
      <c r="AO45" s="180" t="s">
        <v>6422</v>
      </c>
      <c r="AP45" s="190"/>
      <c r="AQ45" s="182" t="s">
        <v>6144</v>
      </c>
      <c r="AR45" s="183"/>
      <c r="AS45" s="183"/>
    </row>
    <row r="46">
      <c r="A46" s="380" t="s">
        <v>6423</v>
      </c>
      <c r="B46" s="366" t="s">
        <v>787</v>
      </c>
      <c r="C46" s="163" t="s">
        <v>4229</v>
      </c>
      <c r="D46" s="163" t="s">
        <v>4246</v>
      </c>
      <c r="E46" s="176"/>
      <c r="F46" s="380" t="s">
        <v>6424</v>
      </c>
      <c r="G46" s="366" t="s">
        <v>787</v>
      </c>
      <c r="H46" s="163" t="s">
        <v>6239</v>
      </c>
      <c r="I46" s="163" t="s">
        <v>6425</v>
      </c>
      <c r="J46" s="176"/>
      <c r="K46" s="103" t="s">
        <v>6426</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6427</v>
      </c>
      <c r="AA46" s="388" t="s">
        <v>787</v>
      </c>
      <c r="AB46" s="162" t="str">
        <f>IFERROR(__xludf.DUMMYFUNCTION("GOOGLETRANSLATE(C46,""zh-tw"",""KO"")"),"감자")</f>
        <v>감자</v>
      </c>
      <c r="AC46" s="317" t="s">
        <v>6428</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6429</v>
      </c>
      <c r="AK46" s="376" t="s">
        <v>787</v>
      </c>
      <c r="AL46" s="161" t="s">
        <v>4234</v>
      </c>
      <c r="AM46" s="161" t="s">
        <v>6430</v>
      </c>
      <c r="AN46" s="162"/>
      <c r="AO46" s="180" t="s">
        <v>6431</v>
      </c>
      <c r="AP46" s="386" t="s">
        <v>787</v>
      </c>
      <c r="AQ46" s="182" t="s">
        <v>4236</v>
      </c>
      <c r="AR46" s="182" t="s">
        <v>4252</v>
      </c>
      <c r="AS46" s="183"/>
    </row>
    <row r="47">
      <c r="A47" s="380" t="s">
        <v>6432</v>
      </c>
      <c r="B47" s="366" t="s">
        <v>787</v>
      </c>
      <c r="C47" s="163" t="s">
        <v>4246</v>
      </c>
      <c r="D47" s="176"/>
      <c r="E47" s="176"/>
      <c r="F47" s="380" t="s">
        <v>6433</v>
      </c>
      <c r="G47" s="366" t="s">
        <v>787</v>
      </c>
      <c r="H47" s="163" t="s">
        <v>6425</v>
      </c>
      <c r="I47" s="176"/>
      <c r="J47" s="176"/>
      <c r="K47" s="103" t="s">
        <v>6434</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6435</v>
      </c>
      <c r="AA47" s="388" t="s">
        <v>787</v>
      </c>
      <c r="AB47" s="317" t="s">
        <v>6428</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6436</v>
      </c>
      <c r="AK47" s="376" t="s">
        <v>787</v>
      </c>
      <c r="AL47" s="161" t="s">
        <v>6430</v>
      </c>
      <c r="AM47" s="162"/>
      <c r="AN47" s="162"/>
      <c r="AO47" s="180" t="s">
        <v>6437</v>
      </c>
      <c r="AP47" s="386" t="s">
        <v>787</v>
      </c>
      <c r="AQ47" s="182" t="s">
        <v>4252</v>
      </c>
      <c r="AR47" s="183"/>
      <c r="AS47" s="183"/>
    </row>
    <row r="48">
      <c r="A48" s="380" t="s">
        <v>6438</v>
      </c>
      <c r="B48" s="389"/>
      <c r="C48" s="163" t="s">
        <v>6059</v>
      </c>
      <c r="D48" s="163" t="s">
        <v>6190</v>
      </c>
      <c r="E48" s="176"/>
      <c r="F48" s="380" t="s">
        <v>6439</v>
      </c>
      <c r="G48" s="389"/>
      <c r="H48" s="163" t="s">
        <v>6061</v>
      </c>
      <c r="I48" s="163" t="s">
        <v>6192</v>
      </c>
      <c r="J48" s="176"/>
      <c r="K48" s="103" t="s">
        <v>6440</v>
      </c>
      <c r="L48" s="381"/>
      <c r="M48" s="161" t="s">
        <v>6063</v>
      </c>
      <c r="N48" s="161" t="s">
        <v>6194</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6441</v>
      </c>
      <c r="AA48" s="376"/>
      <c r="AB48" s="317" t="s">
        <v>6064</v>
      </c>
      <c r="AC48" s="161" t="s">
        <v>6195</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6442</v>
      </c>
      <c r="AK48" s="376"/>
      <c r="AL48" s="161" t="s">
        <v>6066</v>
      </c>
      <c r="AM48" s="161" t="s">
        <v>6197</v>
      </c>
      <c r="AN48" s="162"/>
      <c r="AO48" s="180" t="s">
        <v>6443</v>
      </c>
      <c r="AP48" s="190"/>
      <c r="AQ48" s="182" t="s">
        <v>6068</v>
      </c>
      <c r="AR48" s="182" t="s">
        <v>6199</v>
      </c>
      <c r="AS48" s="183"/>
    </row>
    <row r="49">
      <c r="A49" s="380" t="s">
        <v>6444</v>
      </c>
      <c r="B49" s="389"/>
      <c r="C49" s="163" t="s">
        <v>6059</v>
      </c>
      <c r="D49" s="163" t="s">
        <v>6190</v>
      </c>
      <c r="E49" s="176"/>
      <c r="F49" s="380" t="s">
        <v>6445</v>
      </c>
      <c r="G49" s="389"/>
      <c r="H49" s="163" t="s">
        <v>6061</v>
      </c>
      <c r="I49" s="163" t="s">
        <v>6192</v>
      </c>
      <c r="J49" s="176"/>
      <c r="K49" s="103" t="s">
        <v>6446</v>
      </c>
      <c r="L49" s="381"/>
      <c r="M49" s="161" t="s">
        <v>6063</v>
      </c>
      <c r="N49" s="161" t="s">
        <v>6194</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6447</v>
      </c>
      <c r="AA49" s="376"/>
      <c r="AB49" s="317" t="s">
        <v>6064</v>
      </c>
      <c r="AC49" s="317" t="s">
        <v>6195</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6448</v>
      </c>
      <c r="AK49" s="376"/>
      <c r="AL49" s="161" t="s">
        <v>6066</v>
      </c>
      <c r="AM49" s="161" t="s">
        <v>6197</v>
      </c>
      <c r="AN49" s="162"/>
      <c r="AO49" s="180" t="s">
        <v>6449</v>
      </c>
      <c r="AP49" s="190"/>
      <c r="AQ49" s="182" t="s">
        <v>6068</v>
      </c>
      <c r="AR49" s="182" t="s">
        <v>6199</v>
      </c>
      <c r="AS49" s="183"/>
    </row>
    <row r="50">
      <c r="A50" s="380" t="s">
        <v>6450</v>
      </c>
      <c r="B50" s="390" t="s">
        <v>6451</v>
      </c>
      <c r="C50" s="163" t="s">
        <v>6059</v>
      </c>
      <c r="D50" s="163" t="s">
        <v>6190</v>
      </c>
      <c r="E50" s="163" t="s">
        <v>6452</v>
      </c>
      <c r="F50" s="380" t="s">
        <v>6453</v>
      </c>
      <c r="G50" s="390" t="s">
        <v>6454</v>
      </c>
      <c r="H50" s="163" t="s">
        <v>6061</v>
      </c>
      <c r="I50" s="163" t="s">
        <v>6192</v>
      </c>
      <c r="J50" s="163" t="s">
        <v>6455</v>
      </c>
      <c r="K50" s="103" t="s">
        <v>6456</v>
      </c>
      <c r="L50" s="172" t="s">
        <v>6457</v>
      </c>
      <c r="M50" s="161" t="s">
        <v>6063</v>
      </c>
      <c r="N50" s="161" t="s">
        <v>6194</v>
      </c>
      <c r="O50" s="161" t="s">
        <v>6458</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6459</v>
      </c>
      <c r="AA50" s="388" t="s">
        <v>6460</v>
      </c>
      <c r="AB50" s="161" t="s">
        <v>6064</v>
      </c>
      <c r="AC50" s="317" t="s">
        <v>6195</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6461</v>
      </c>
      <c r="AK50" s="376" t="s">
        <v>787</v>
      </c>
      <c r="AL50" s="161" t="s">
        <v>6066</v>
      </c>
      <c r="AM50" s="161" t="s">
        <v>6197</v>
      </c>
      <c r="AN50" s="162" t="str">
        <f>IFERROR(__xludf.DUMMYFUNCTION("GOOGLETRANSLATE(E50,""zh-tw"",""de"")"),"Tomaten/Paprika")</f>
        <v>Tomaten/Paprika</v>
      </c>
      <c r="AO50" s="180" t="s">
        <v>6462</v>
      </c>
      <c r="AP50" s="73" t="s">
        <v>6463</v>
      </c>
      <c r="AQ50" s="182" t="s">
        <v>6068</v>
      </c>
      <c r="AR50" s="182" t="s">
        <v>6199</v>
      </c>
      <c r="AS50" s="182" t="s">
        <v>6464</v>
      </c>
    </row>
    <row r="51">
      <c r="A51" s="380" t="s">
        <v>6465</v>
      </c>
      <c r="B51" s="389"/>
      <c r="C51" s="163" t="s">
        <v>6087</v>
      </c>
      <c r="D51" s="176"/>
      <c r="E51" s="176"/>
      <c r="F51" s="380" t="s">
        <v>6466</v>
      </c>
      <c r="G51" s="389"/>
      <c r="H51" s="163" t="s">
        <v>6090</v>
      </c>
      <c r="I51" s="176"/>
      <c r="J51" s="176"/>
      <c r="K51" s="103" t="s">
        <v>6467</v>
      </c>
      <c r="L51" s="381"/>
      <c r="M51" s="161" t="s">
        <v>6093</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6468</v>
      </c>
      <c r="AK51" s="376"/>
      <c r="AL51" s="161" t="s">
        <v>6096</v>
      </c>
      <c r="AM51" s="162"/>
      <c r="AN51" s="162"/>
      <c r="AO51" s="180" t="s">
        <v>6469</v>
      </c>
      <c r="AP51" s="190"/>
      <c r="AQ51" s="182" t="s">
        <v>6099</v>
      </c>
      <c r="AR51" s="183"/>
      <c r="AS51" s="183"/>
    </row>
    <row r="52">
      <c r="A52" s="380" t="s">
        <v>6470</v>
      </c>
      <c r="B52" s="389"/>
      <c r="C52" s="163" t="s">
        <v>4219</v>
      </c>
      <c r="D52" s="163" t="s">
        <v>6087</v>
      </c>
      <c r="E52" s="176"/>
      <c r="F52" s="380" t="s">
        <v>6471</v>
      </c>
      <c r="G52" s="389"/>
      <c r="H52" s="163" t="s">
        <v>6472</v>
      </c>
      <c r="I52" s="163" t="s">
        <v>6090</v>
      </c>
      <c r="J52" s="176"/>
      <c r="K52" s="103" t="s">
        <v>6473</v>
      </c>
      <c r="L52" s="381"/>
      <c r="M52" s="161" t="s">
        <v>4221</v>
      </c>
      <c r="N52" s="161" t="s">
        <v>6093</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6474</v>
      </c>
      <c r="AK52" s="376"/>
      <c r="AL52" s="161" t="s">
        <v>6475</v>
      </c>
      <c r="AM52" s="161" t="s">
        <v>6096</v>
      </c>
      <c r="AN52" s="162"/>
      <c r="AO52" s="180" t="s">
        <v>6476</v>
      </c>
      <c r="AP52" s="190"/>
      <c r="AQ52" s="182" t="s">
        <v>4227</v>
      </c>
      <c r="AR52" s="182" t="s">
        <v>6099</v>
      </c>
      <c r="AS52" s="183"/>
    </row>
    <row r="53">
      <c r="A53" s="380" t="s">
        <v>6477</v>
      </c>
      <c r="B53" s="389"/>
      <c r="C53" s="163" t="s">
        <v>4238</v>
      </c>
      <c r="D53" s="176"/>
      <c r="E53" s="176"/>
      <c r="F53" s="380" t="s">
        <v>6478</v>
      </c>
      <c r="G53" s="389"/>
      <c r="H53" s="163" t="s">
        <v>6326</v>
      </c>
      <c r="I53" s="176"/>
      <c r="J53" s="176"/>
      <c r="K53" s="103" t="s">
        <v>6479</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6480</v>
      </c>
      <c r="AK53" s="376"/>
      <c r="AL53" s="161" t="s">
        <v>6330</v>
      </c>
      <c r="AM53" s="162"/>
      <c r="AN53" s="162"/>
      <c r="AO53" s="180" t="s">
        <v>6481</v>
      </c>
      <c r="AP53" s="190"/>
      <c r="AQ53" s="182" t="s">
        <v>4236</v>
      </c>
      <c r="AR53" s="183"/>
      <c r="AS53" s="183"/>
    </row>
    <row r="54">
      <c r="A54" s="380" t="s">
        <v>4219</v>
      </c>
      <c r="B54" s="389"/>
      <c r="C54" s="163" t="s">
        <v>4219</v>
      </c>
      <c r="D54" s="176"/>
      <c r="E54" s="176"/>
      <c r="F54" s="380" t="s">
        <v>6482</v>
      </c>
      <c r="G54" s="389"/>
      <c r="H54" s="163" t="s">
        <v>6472</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6475</v>
      </c>
      <c r="AK54" s="376"/>
      <c r="AL54" s="161" t="s">
        <v>6475</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6483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6484</v>
      </c>
      <c r="AK1" s="57"/>
      <c r="AL1" s="57"/>
      <c r="AM1" s="57"/>
    </row>
    <row r="2" ht="45.0" customHeight="1">
      <c r="AK2" s="57"/>
      <c r="AL2" s="57"/>
      <c r="AM2" s="57"/>
    </row>
    <row r="3" ht="55.5" customHeight="1">
      <c r="A3" s="392" t="s">
        <v>6485</v>
      </c>
      <c r="B3" s="14" t="s">
        <v>6486</v>
      </c>
      <c r="C3" s="309" t="s">
        <v>6487</v>
      </c>
      <c r="D3" s="143" t="s">
        <v>6488</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6489</v>
      </c>
      <c r="J3" s="14" t="s">
        <v>6490</v>
      </c>
      <c r="K3" s="309" t="s">
        <v>6491</v>
      </c>
      <c r="L3" s="143" t="s">
        <v>6492</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6493</v>
      </c>
      <c r="AH3" s="310" t="s">
        <v>6494</v>
      </c>
      <c r="AI3" s="394" t="s">
        <v>6495</v>
      </c>
      <c r="AJ3" s="395" t="s">
        <v>3862</v>
      </c>
      <c r="AK3" s="143"/>
      <c r="AL3" s="143"/>
      <c r="AM3" s="143"/>
    </row>
    <row r="4" ht="26.25" customHeight="1">
      <c r="A4" s="174" t="s">
        <v>6496</v>
      </c>
      <c r="B4" s="317" t="s">
        <v>6497</v>
      </c>
      <c r="C4" s="319" t="s">
        <v>723</v>
      </c>
      <c r="D4" s="396" t="s">
        <v>6498</v>
      </c>
      <c r="E4" s="174" t="s">
        <v>6499</v>
      </c>
      <c r="F4" s="315" t="str">
        <f>IFERROR(__xludf.DUMMYFUNCTION("GOOGLETRANSLATE(B4,""zh-tw"",""ja"")"),"少し落ち着かない気分です")</f>
        <v>少し落ち着かない気分です</v>
      </c>
      <c r="G4" s="316" t="str">
        <f>IFERROR(__xludf.DUMMYFUNCTION("GOOGLETRANSLATE(C4,""zh-tw"",""ja"")"),"-")</f>
        <v>-</v>
      </c>
      <c r="H4" s="396" t="s">
        <v>6500</v>
      </c>
      <c r="I4" s="174" t="s">
        <v>6501</v>
      </c>
      <c r="J4" s="317" t="s">
        <v>6502</v>
      </c>
      <c r="K4" s="316" t="str">
        <f>IFERROR(__xludf.DUMMYFUNCTION("GOOGLETRANSLATE(C4,""zh-tw"",""en"")"),"-")</f>
        <v>-</v>
      </c>
      <c r="L4" s="396" t="s">
        <v>6503</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좀 있어요.")</f>
        <v>내 동생은 성적 욕망이 좀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6504</v>
      </c>
      <c r="AH4" s="164" t="s">
        <v>6505</v>
      </c>
      <c r="AI4" s="320" t="s">
        <v>723</v>
      </c>
      <c r="AJ4" s="398" t="s">
        <v>6506</v>
      </c>
      <c r="AK4" s="396"/>
      <c r="AL4" s="396"/>
      <c r="AM4" s="396"/>
    </row>
    <row r="5" ht="26.25" customHeight="1">
      <c r="A5" s="174" t="s">
        <v>6496</v>
      </c>
      <c r="B5" s="317" t="s">
        <v>6507</v>
      </c>
      <c r="C5" s="319" t="s">
        <v>723</v>
      </c>
      <c r="D5" s="396" t="s">
        <v>6508</v>
      </c>
      <c r="E5" s="174" t="s">
        <v>6499</v>
      </c>
      <c r="F5" s="315" t="str">
        <f>IFERROR(__xludf.DUMMYFUNCTION("GOOGLETRANSLATE(B5,""zh-tw"",""ja"")"),"体全体が何らかの刺激を求めている。")</f>
        <v>体全体が何らかの刺激を求めている。</v>
      </c>
      <c r="G5" s="319" t="s">
        <v>723</v>
      </c>
      <c r="H5" s="396" t="s">
        <v>6509</v>
      </c>
      <c r="I5" s="174" t="s">
        <v>6501</v>
      </c>
      <c r="J5" s="317" t="s">
        <v>6510</v>
      </c>
      <c r="K5" s="319" t="s">
        <v>723</v>
      </c>
      <c r="L5" s="396" t="s">
        <v>6511</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6504</v>
      </c>
      <c r="AH5" s="164" t="s">
        <v>6512</v>
      </c>
      <c r="AI5" s="320" t="s">
        <v>723</v>
      </c>
      <c r="AJ5" s="398" t="s">
        <v>6513</v>
      </c>
      <c r="AK5" s="396"/>
      <c r="AL5" s="396"/>
      <c r="AM5" s="396"/>
    </row>
    <row r="6" ht="26.25" customHeight="1">
      <c r="A6" s="174" t="s">
        <v>6496</v>
      </c>
      <c r="B6" s="317" t="s">
        <v>6514</v>
      </c>
      <c r="C6" s="319" t="s">
        <v>723</v>
      </c>
      <c r="D6" s="396" t="s">
        <v>6515</v>
      </c>
      <c r="E6" s="174" t="s">
        <v>6499</v>
      </c>
      <c r="F6" s="315" t="str">
        <f>IFERROR(__xludf.DUMMYFUNCTION("GOOGLETRANSLATE(B6,""zh-tw"",""ja"")"),"もう自分をコントロールできない。")</f>
        <v>もう自分をコントロールできない。</v>
      </c>
      <c r="G6" s="319" t="s">
        <v>723</v>
      </c>
      <c r="H6" s="396" t="s">
        <v>6516</v>
      </c>
      <c r="I6" s="174" t="s">
        <v>6501</v>
      </c>
      <c r="J6" s="317" t="s">
        <v>6517</v>
      </c>
      <c r="K6" s="319" t="s">
        <v>723</v>
      </c>
      <c r="L6" s="396" t="s">
        <v>6518</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6504</v>
      </c>
      <c r="AH6" s="164" t="s">
        <v>6519</v>
      </c>
      <c r="AI6" s="320" t="s">
        <v>723</v>
      </c>
      <c r="AJ6" s="398" t="s">
        <v>6520</v>
      </c>
      <c r="AK6" s="396"/>
      <c r="AL6" s="396"/>
      <c r="AM6" s="396"/>
    </row>
    <row r="7">
      <c r="A7" s="174" t="s">
        <v>6521</v>
      </c>
      <c r="B7" s="317" t="s">
        <v>6522</v>
      </c>
      <c r="C7" s="319" t="s">
        <v>6523</v>
      </c>
      <c r="D7" s="396" t="s">
        <v>6524</v>
      </c>
      <c r="E7" s="174" t="s">
        <v>6525</v>
      </c>
      <c r="F7" s="315" t="str">
        <f>IFERROR(__xludf.DUMMYFUNCTION("GOOGLETRANSLATE(B7,""zh-tw"",""ja"")"),"うーん…")</f>
        <v>うーん…</v>
      </c>
      <c r="G7" s="319" t="s">
        <v>6526</v>
      </c>
      <c r="H7" s="396" t="s">
        <v>6527</v>
      </c>
      <c r="I7" s="174" t="s">
        <v>6528</v>
      </c>
      <c r="J7" s="317" t="s">
        <v>6529</v>
      </c>
      <c r="K7" s="319" t="s">
        <v>6530</v>
      </c>
      <c r="L7" s="396" t="s">
        <v>6531</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6528</v>
      </c>
      <c r="AH7" s="164" t="s">
        <v>6529</v>
      </c>
      <c r="AI7" s="320" t="s">
        <v>6532</v>
      </c>
      <c r="AJ7" s="398" t="s">
        <v>6533</v>
      </c>
      <c r="AK7" s="396"/>
      <c r="AL7" s="396"/>
      <c r="AM7" s="396"/>
    </row>
    <row r="8">
      <c r="A8" s="174" t="s">
        <v>6534</v>
      </c>
      <c r="B8" s="317" t="s">
        <v>6535</v>
      </c>
      <c r="C8" s="319" t="s">
        <v>6536</v>
      </c>
      <c r="D8" s="396" t="s">
        <v>6537</v>
      </c>
      <c r="E8" s="174" t="s">
        <v>6538</v>
      </c>
      <c r="F8" s="317" t="s">
        <v>6539</v>
      </c>
      <c r="G8" s="316" t="str">
        <f>IFERROR(__xludf.DUMMYFUNCTION("GOOGLETRANSLATE(C8,""zh-tw"",""ja"")"),"賢者モードに入ると、すべての属性が上昇します。")</f>
        <v>賢者モードに入ると、すべての属性が上昇します。</v>
      </c>
      <c r="H8" s="396" t="s">
        <v>6540</v>
      </c>
      <c r="I8" s="174" t="s">
        <v>6541</v>
      </c>
      <c r="J8" s="317" t="s">
        <v>6542</v>
      </c>
      <c r="K8" s="319" t="s">
        <v>6543</v>
      </c>
      <c r="L8" s="396" t="s">
        <v>6544</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6545</v>
      </c>
      <c r="AH8" s="164" t="s">
        <v>6546</v>
      </c>
      <c r="AI8" s="320" t="s">
        <v>6547</v>
      </c>
      <c r="AJ8" s="398" t="s">
        <v>6548</v>
      </c>
      <c r="AK8" s="396"/>
      <c r="AL8" s="396"/>
      <c r="AM8" s="396"/>
    </row>
    <row r="9">
      <c r="A9" s="174" t="s">
        <v>6549</v>
      </c>
      <c r="B9" s="317" t="s">
        <v>723</v>
      </c>
      <c r="C9" s="319" t="s">
        <v>6550</v>
      </c>
      <c r="D9" s="396" t="s">
        <v>6551</v>
      </c>
      <c r="E9" s="314" t="str">
        <f>IFERROR(__xludf.DUMMYFUNCTION("GOOGLETRANSLATE(A9,""zh-tw"",""ja"")"),"集中")</f>
        <v>集中</v>
      </c>
      <c r="F9" s="315" t="str">
        <f>IFERROR(__xludf.DUMMYFUNCTION("GOOGLETRANSLATE(B9,""zh-tw"",""ja"")"),"-")</f>
        <v>-</v>
      </c>
      <c r="G9" s="319" t="s">
        <v>6552</v>
      </c>
      <c r="H9" s="396" t="s">
        <v>6553</v>
      </c>
      <c r="I9" s="174" t="s">
        <v>6554</v>
      </c>
      <c r="J9" s="315" t="str">
        <f>IFERROR(__xludf.DUMMYFUNCTION("GOOGLETRANSLATE(B9,""zh-tw"",""en"")"),"-")</f>
        <v>-</v>
      </c>
      <c r="K9" s="319" t="s">
        <v>6555</v>
      </c>
      <c r="L9" s="396" t="s">
        <v>6556</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6557</v>
      </c>
      <c r="AH9" s="164" t="s">
        <v>723</v>
      </c>
      <c r="AI9" s="320" t="s">
        <v>6558</v>
      </c>
      <c r="AJ9" s="398" t="s">
        <v>6559</v>
      </c>
      <c r="AK9" s="396"/>
      <c r="AL9" s="396"/>
      <c r="AM9" s="396"/>
    </row>
    <row r="10">
      <c r="A10" s="174" t="s">
        <v>6560</v>
      </c>
      <c r="B10" s="317" t="s">
        <v>6561</v>
      </c>
      <c r="C10" s="319" t="s">
        <v>723</v>
      </c>
      <c r="D10" s="396" t="s">
        <v>6562</v>
      </c>
      <c r="E10" s="174" t="s">
        <v>6563</v>
      </c>
      <c r="F10" s="317" t="s">
        <v>6564</v>
      </c>
      <c r="G10" s="316" t="str">
        <f>IFERROR(__xludf.DUMMYFUNCTION("GOOGLETRANSLATE(C10,""zh-tw"",""ja"")"),"-")</f>
        <v>-</v>
      </c>
      <c r="H10" s="396" t="s">
        <v>6565</v>
      </c>
      <c r="I10" s="174" t="s">
        <v>6566</v>
      </c>
      <c r="J10" s="317" t="s">
        <v>6567</v>
      </c>
      <c r="K10" s="316" t="str">
        <f>IFERROR(__xludf.DUMMYFUNCTION("GOOGLETRANSLATE(C10,""zh-tw"",""en"")"),"-")</f>
        <v>-</v>
      </c>
      <c r="L10" s="396" t="s">
        <v>6568</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6566</v>
      </c>
      <c r="AH10" s="164" t="s">
        <v>6569</v>
      </c>
      <c r="AI10" s="320" t="s">
        <v>723</v>
      </c>
      <c r="AJ10" s="398" t="s">
        <v>6570</v>
      </c>
      <c r="AK10" s="396"/>
      <c r="AL10" s="396"/>
      <c r="AM10" s="396"/>
    </row>
    <row r="11">
      <c r="A11" s="174" t="s">
        <v>6571</v>
      </c>
      <c r="B11" s="317" t="s">
        <v>723</v>
      </c>
      <c r="C11" s="319" t="s">
        <v>6572</v>
      </c>
      <c r="D11" s="396" t="s">
        <v>6573</v>
      </c>
      <c r="E11" s="174" t="s">
        <v>6574</v>
      </c>
      <c r="F11" s="315" t="str">
        <f>IFERROR(__xludf.DUMMYFUNCTION("GOOGLETRANSLATE(B11,""zh-tw"",""ja"")"),"-")</f>
        <v>-</v>
      </c>
      <c r="G11" s="319" t="s">
        <v>6575</v>
      </c>
      <c r="H11" s="396" t="s">
        <v>6576</v>
      </c>
      <c r="I11" s="174" t="s">
        <v>6577</v>
      </c>
      <c r="J11" s="315" t="str">
        <f>IFERROR(__xludf.DUMMYFUNCTION("GOOGLETRANSLATE(B11,""zh-tw"",""en"")"),"-")</f>
        <v>-</v>
      </c>
      <c r="K11" s="319" t="s">
        <v>6578</v>
      </c>
      <c r="L11" s="396" t="s">
        <v>6579</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6580</v>
      </c>
      <c r="AH11" s="164" t="s">
        <v>723</v>
      </c>
      <c r="AI11" s="320" t="s">
        <v>6581</v>
      </c>
      <c r="AJ11" s="398" t="s">
        <v>6582</v>
      </c>
      <c r="AK11" s="396"/>
      <c r="AL11" s="396"/>
      <c r="AM11" s="396"/>
    </row>
    <row r="12">
      <c r="A12" s="174" t="s">
        <v>6583</v>
      </c>
      <c r="B12" s="317" t="s">
        <v>723</v>
      </c>
      <c r="C12" s="319" t="s">
        <v>6584</v>
      </c>
      <c r="D12" s="396" t="s">
        <v>6585</v>
      </c>
      <c r="E12" s="174" t="s">
        <v>6586</v>
      </c>
      <c r="F12" s="315" t="str">
        <f>IFERROR(__xludf.DUMMYFUNCTION("GOOGLETRANSLATE(B12,""zh-tw"",""ja"")"),"-")</f>
        <v>-</v>
      </c>
      <c r="G12" s="319" t="s">
        <v>6587</v>
      </c>
      <c r="H12" s="396" t="s">
        <v>6588</v>
      </c>
      <c r="I12" s="174" t="s">
        <v>6589</v>
      </c>
      <c r="J12" s="315" t="str">
        <f>IFERROR(__xludf.DUMMYFUNCTION("GOOGLETRANSLATE(B12,""zh-tw"",""en"")"),"-")</f>
        <v>-</v>
      </c>
      <c r="K12" s="319" t="s">
        <v>6590</v>
      </c>
      <c r="L12" s="396" t="s">
        <v>6591</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6592</v>
      </c>
      <c r="AH12" s="164" t="s">
        <v>723</v>
      </c>
      <c r="AI12" s="320" t="s">
        <v>6593</v>
      </c>
      <c r="AJ12" s="398" t="s">
        <v>6594</v>
      </c>
      <c r="AK12" s="396"/>
      <c r="AL12" s="396"/>
      <c r="AM12" s="396"/>
    </row>
    <row r="13">
      <c r="A13" s="174" t="s">
        <v>6595</v>
      </c>
      <c r="B13" s="317" t="s">
        <v>723</v>
      </c>
      <c r="C13" s="319" t="s">
        <v>6596</v>
      </c>
      <c r="D13" s="396" t="s">
        <v>6597</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6598</v>
      </c>
      <c r="J13" s="315" t="str">
        <f>IFERROR(__xludf.DUMMYFUNCTION("GOOGLETRANSLATE(B13,""zh-tw"",""en"")"),"-")</f>
        <v>-</v>
      </c>
      <c r="K13" s="319" t="s">
        <v>6599</v>
      </c>
      <c r="L13" s="396" t="s">
        <v>6600</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6601</v>
      </c>
      <c r="AH13" s="164" t="s">
        <v>723</v>
      </c>
      <c r="AI13" s="320" t="s">
        <v>6602</v>
      </c>
      <c r="AJ13" s="398" t="s">
        <v>6603</v>
      </c>
      <c r="AK13" s="396"/>
      <c r="AL13" s="396"/>
      <c r="AM13" s="396"/>
    </row>
    <row r="14">
      <c r="A14" s="174" t="s">
        <v>6604</v>
      </c>
      <c r="B14" s="317" t="s">
        <v>6605</v>
      </c>
      <c r="C14" s="319" t="s">
        <v>6606</v>
      </c>
      <c r="D14" s="396" t="s">
        <v>6607</v>
      </c>
      <c r="E14" s="174" t="s">
        <v>6604</v>
      </c>
      <c r="F14" s="317" t="s">
        <v>6608</v>
      </c>
      <c r="G14" s="319" t="s">
        <v>6609</v>
      </c>
      <c r="H14" s="396" t="s">
        <v>6610</v>
      </c>
      <c r="I14" s="174" t="s">
        <v>6611</v>
      </c>
      <c r="J14" s="317" t="s">
        <v>6612</v>
      </c>
      <c r="K14" s="319" t="s">
        <v>6613</v>
      </c>
      <c r="L14" s="396" t="s">
        <v>6614</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IFERROR(__xludf.DUMMYFUNCTION("GOOGLETRANSLATE(D14,""zh-tw"",""es-MX"")"),"atacados por zombis")</f>
        <v>atacados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IFERROR(__xludf.DUMMYFUNCTION("GOOGLETRANSLATE(D14,""zh-tw"",""RU"")"),"атакованы зомби")</f>
        <v>атакованы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6615</v>
      </c>
      <c r="AH14" s="164" t="s">
        <v>6616</v>
      </c>
      <c r="AI14" s="320" t="s">
        <v>6617</v>
      </c>
      <c r="AJ14" s="398" t="s">
        <v>6618</v>
      </c>
      <c r="AK14" s="396"/>
      <c r="AL14" s="396"/>
      <c r="AM14" s="396"/>
    </row>
    <row r="15">
      <c r="A15" s="174" t="s">
        <v>6619</v>
      </c>
      <c r="B15" s="317" t="s">
        <v>6620</v>
      </c>
      <c r="C15" s="319" t="s">
        <v>6621</v>
      </c>
      <c r="D15" s="396" t="s">
        <v>6622</v>
      </c>
      <c r="E15" s="314" t="str">
        <f>IFERROR(__xludf.DUMMYFUNCTION("GOOGLETRANSLATE(A15,""zh-tw"",""ja"")"),"出血")</f>
        <v>出血</v>
      </c>
      <c r="F15" s="317" t="s">
        <v>6623</v>
      </c>
      <c r="G15" s="316" t="str">
        <f>IFERROR(__xludf.DUMMYFUNCTION("GOOGLETRANSLATE(C15,""zh-tw"",""ja"")"),"受けるダメージは最大スタミナに基づいて決まります。")</f>
        <v>受けるダメージは最大スタミナに基づいて決まります。</v>
      </c>
      <c r="H15" s="396" t="s">
        <v>6624</v>
      </c>
      <c r="I15" s="314" t="str">
        <f>IFERROR(__xludf.DUMMYFUNCTION("GOOGLETRANSLATE(A15,""zh-tw"",""en"")"),"Bleeding")</f>
        <v>Bleeding</v>
      </c>
      <c r="J15" s="317" t="s">
        <v>6625</v>
      </c>
      <c r="K15" s="319" t="s">
        <v>6626</v>
      </c>
      <c r="L15" s="396" t="s">
        <v>6627</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6628</v>
      </c>
      <c r="AH15" s="164" t="s">
        <v>6629</v>
      </c>
      <c r="AI15" s="320" t="s">
        <v>6630</v>
      </c>
      <c r="AJ15" s="398" t="s">
        <v>6631</v>
      </c>
      <c r="AK15" s="396"/>
      <c r="AL15" s="396"/>
      <c r="AM15" s="396"/>
    </row>
    <row r="16">
      <c r="A16" s="174" t="s">
        <v>6632</v>
      </c>
      <c r="B16" s="317" t="s">
        <v>6633</v>
      </c>
      <c r="C16" s="319" t="s">
        <v>6634</v>
      </c>
      <c r="D16" s="396" t="s">
        <v>6635</v>
      </c>
      <c r="E16" s="174" t="s">
        <v>6636</v>
      </c>
      <c r="F16" s="315" t="str">
        <f>IFERROR(__xludf.DUMMYFUNCTION("GOOGLETRANSLATE(B16,""zh-tw"",""ja"")"),"見て、この男は雷に打たれたんだ！")</f>
        <v>見て、この男は雷に打たれたんだ！</v>
      </c>
      <c r="G16" s="319" t="s">
        <v>6637</v>
      </c>
      <c r="H16" s="396" t="s">
        <v>6638</v>
      </c>
      <c r="I16" s="174" t="s">
        <v>6639</v>
      </c>
      <c r="J16" s="317" t="s">
        <v>6640</v>
      </c>
      <c r="K16" s="319" t="s">
        <v>6641</v>
      </c>
      <c r="L16" s="396" t="s">
        <v>6642</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6643</v>
      </c>
      <c r="AH16" s="164" t="s">
        <v>6644</v>
      </c>
      <c r="AI16" s="320" t="s">
        <v>6645</v>
      </c>
      <c r="AJ16" s="398" t="s">
        <v>6646</v>
      </c>
      <c r="AK16" s="396"/>
      <c r="AL16" s="396"/>
      <c r="AM16" s="396"/>
    </row>
    <row r="17">
      <c r="A17" s="174" t="s">
        <v>6647</v>
      </c>
      <c r="B17" s="317" t="s">
        <v>6648</v>
      </c>
      <c r="C17" s="319" t="s">
        <v>6649</v>
      </c>
      <c r="D17" s="396" t="s">
        <v>6650</v>
      </c>
      <c r="E17" s="174" t="s">
        <v>6647</v>
      </c>
      <c r="F17" s="315" t="str">
        <f>IFERROR(__xludf.DUMMYFUNCTION("GOOGLETRANSLATE(B17,""zh-tw"",""ja"")"),"暑い！暑い！暑い！暑い！")</f>
        <v>暑い！暑い！暑い！暑い！</v>
      </c>
      <c r="G17" s="319" t="s">
        <v>6651</v>
      </c>
      <c r="H17" s="396" t="s">
        <v>6652</v>
      </c>
      <c r="I17" s="174" t="s">
        <v>6653</v>
      </c>
      <c r="J17" s="317" t="s">
        <v>6654</v>
      </c>
      <c r="K17" s="319" t="s">
        <v>6655</v>
      </c>
      <c r="L17" s="396" t="s">
        <v>6656</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IFERROR(__xludf.DUMMYFUNCTION("GOOGLETRANSLATE(A17,""zh-tw"",""KO"")"),"얀샹")</f>
        <v>얀샹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6657</v>
      </c>
      <c r="AH17" s="164" t="s">
        <v>6658</v>
      </c>
      <c r="AI17" s="320" t="s">
        <v>6659</v>
      </c>
      <c r="AJ17" s="398" t="s">
        <v>6660</v>
      </c>
      <c r="AK17" s="396"/>
      <c r="AL17" s="396"/>
      <c r="AM17" s="396"/>
    </row>
    <row r="18">
      <c r="A18" s="174" t="s">
        <v>6661</v>
      </c>
      <c r="B18" s="317" t="s">
        <v>6662</v>
      </c>
      <c r="C18" s="319" t="s">
        <v>6663</v>
      </c>
      <c r="D18" s="396" t="s">
        <v>3905</v>
      </c>
      <c r="E18" s="174" t="s">
        <v>6664</v>
      </c>
      <c r="F18" s="315" t="str">
        <f>IFERROR(__xludf.DUMMYFUNCTION("GOOGLETRANSLATE(B18,""zh-tw"",""ja"")"),"アイスキャンディーにしてみよう！")</f>
        <v>アイスキャンディーにしてみよう！</v>
      </c>
      <c r="G18" s="319" t="s">
        <v>6665</v>
      </c>
      <c r="H18" s="396" t="s">
        <v>6666</v>
      </c>
      <c r="I18" s="174" t="s">
        <v>6667</v>
      </c>
      <c r="J18" s="317" t="s">
        <v>6668</v>
      </c>
      <c r="K18" s="319" t="s">
        <v>6669</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IFERROR(__xludf.DUMMYFUNCTION("GOOGLETRANSLATE(B18,""zh-tw"",""es-MX"")"),"¡Conviértelo en un polo de hielo!")</f>
        <v>¡Conviértelo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IFERROR(__xludf.DUMMYFUNCTION("GOOGLETRANSLATE(B18,""zh-tw"",""RU"")"),"Превратите его в фруктовый лед!")</f>
        <v>Превратите его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IFERROR(__xludf.DUMMYFUNCTION("GOOGLETRANSLATE(B18,""zh-tw"",""DE"")"),"Verwandle es in ein Eis am Stiel!")</f>
        <v>Verwandle es in ein Eis am Stiel!</v>
      </c>
      <c r="AE18" s="316" t="str">
        <f>IFERROR(__xludf.DUMMYFUNCTION("GOOGLETRANSLATE(C18,""zh-tw"",""DE"")"),"Es ist komplett durchgefroren!")</f>
        <v>Es ist komplett durchgefroren!</v>
      </c>
      <c r="AF18" s="397" t="str">
        <f>IFERROR(__xludf.DUMMYFUNCTION("GOOGLETRANSLATE(D18,""zh-tw"",""DE"")"),"Gefrorener Schleim")</f>
        <v>Gefrorener Schleim</v>
      </c>
      <c r="AG18" s="154" t="s">
        <v>6670</v>
      </c>
      <c r="AH18" s="164" t="s">
        <v>6671</v>
      </c>
      <c r="AI18" s="320" t="s">
        <v>6672</v>
      </c>
      <c r="AJ18" s="398" t="s">
        <v>3915</v>
      </c>
      <c r="AK18" s="396"/>
      <c r="AL18" s="396"/>
      <c r="AM18" s="396"/>
    </row>
    <row r="19">
      <c r="A19" s="174" t="s">
        <v>6673</v>
      </c>
      <c r="B19" s="317" t="s">
        <v>6674</v>
      </c>
      <c r="C19" s="319" t="s">
        <v>6675</v>
      </c>
      <c r="D19" s="396" t="s">
        <v>6676</v>
      </c>
      <c r="E19" s="174" t="s">
        <v>6677</v>
      </c>
      <c r="F19" s="315" t="str">
        <f>IFERROR(__xludf.DUMMYFUNCTION("GOOGLETRANSLATE(B19,""zh-tw"",""ja"")"),"ふふ、私に反抗するとこうなるのね～♡")</f>
        <v>ふふ、私に反抗するとこうなるのね～♡</v>
      </c>
      <c r="G19" s="319" t="s">
        <v>6678</v>
      </c>
      <c r="H19" s="397" t="str">
        <f>IFERROR(__xludf.DUMMYFUNCTION("GOOGLETRANSLATE(D19,""zh-tw"",""ja"")"),"ミステリーショップでは魚はもらえません。")</f>
        <v>ミステリーショップでは魚はもらえません。</v>
      </c>
      <c r="I19" s="174" t="s">
        <v>6679</v>
      </c>
      <c r="J19" s="317" t="s">
        <v>6680</v>
      </c>
      <c r="K19" s="319" t="s">
        <v>6681</v>
      </c>
      <c r="L19" s="396" t="s">
        <v>6682</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6683</v>
      </c>
      <c r="AH19" s="164" t="s">
        <v>6684</v>
      </c>
      <c r="AI19" s="320" t="s">
        <v>6685</v>
      </c>
      <c r="AJ19" s="398" t="s">
        <v>6686</v>
      </c>
      <c r="AK19" s="396"/>
      <c r="AL19" s="396"/>
      <c r="AM19" s="396"/>
    </row>
    <row r="20">
      <c r="A20" s="174" t="s">
        <v>6687</v>
      </c>
      <c r="B20" s="317" t="s">
        <v>6688</v>
      </c>
      <c r="C20" s="319" t="s">
        <v>6689</v>
      </c>
      <c r="D20" s="396" t="s">
        <v>6690</v>
      </c>
      <c r="E20" s="174" t="s">
        <v>6691</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6692</v>
      </c>
      <c r="J20" s="317" t="s">
        <v>6693</v>
      </c>
      <c r="K20" s="319" t="s">
        <v>6694</v>
      </c>
      <c r="L20" s="396" t="s">
        <v>6695</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마세요")</f>
        <v>공격하지 마세요</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6696</v>
      </c>
      <c r="AH20" s="164" t="s">
        <v>6697</v>
      </c>
      <c r="AI20" s="320" t="s">
        <v>6698</v>
      </c>
      <c r="AJ20" s="398" t="s">
        <v>6699</v>
      </c>
      <c r="AK20" s="396"/>
      <c r="AL20" s="396"/>
      <c r="AM20" s="396"/>
    </row>
    <row r="21">
      <c r="A21" s="174" t="s">
        <v>6700</v>
      </c>
      <c r="B21" s="317" t="s">
        <v>6701</v>
      </c>
      <c r="C21" s="319" t="s">
        <v>6702</v>
      </c>
      <c r="D21" s="396" t="s">
        <v>6703</v>
      </c>
      <c r="E21" s="174" t="s">
        <v>6704</v>
      </c>
      <c r="F21" s="317" t="s">
        <v>6705</v>
      </c>
      <c r="G21" s="319" t="s">
        <v>6706</v>
      </c>
      <c r="H21" s="397" t="str">
        <f>IFERROR(__xludf.DUMMYFUNCTION("GOOGLETRANSLATE(D21,""zh-tw"",""ja"")"),"妹にいたずらをすると怒る")</f>
        <v>妹にいたずらをすると怒る</v>
      </c>
      <c r="I21" s="174" t="s">
        <v>6707</v>
      </c>
      <c r="J21" s="317" t="s">
        <v>6708</v>
      </c>
      <c r="K21" s="319" t="s">
        <v>6709</v>
      </c>
      <c r="L21" s="396" t="s">
        <v>6710</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6711</v>
      </c>
      <c r="AH21" s="164" t="s">
        <v>6712</v>
      </c>
      <c r="AI21" s="320" t="s">
        <v>6711</v>
      </c>
      <c r="AJ21" s="398" t="s">
        <v>6713</v>
      </c>
      <c r="AK21" s="396"/>
      <c r="AL21" s="396"/>
      <c r="AM21" s="396"/>
    </row>
    <row r="22">
      <c r="A22" s="174" t="s">
        <v>6714</v>
      </c>
      <c r="B22" s="317" t="s">
        <v>6701</v>
      </c>
      <c r="C22" s="319" t="s">
        <v>6715</v>
      </c>
      <c r="D22" s="396" t="s">
        <v>6703</v>
      </c>
      <c r="E22" s="174" t="s">
        <v>6716</v>
      </c>
      <c r="F22" s="317" t="s">
        <v>6705</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6717</v>
      </c>
      <c r="J22" s="317" t="s">
        <v>6708</v>
      </c>
      <c r="K22" s="316" t="str">
        <f>IFERROR(__xludf.DUMMYFUNCTION("GOOGLETRANSLATE(C22,""zh-tw"",""en"")"),"Making meat dishes")</f>
        <v>Making meat dishes</v>
      </c>
      <c r="L22" s="396" t="s">
        <v>6710</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6718</v>
      </c>
      <c r="AH22" s="164" t="s">
        <v>6712</v>
      </c>
      <c r="AI22" s="320" t="s">
        <v>6719</v>
      </c>
      <c r="AJ22" s="398" t="s">
        <v>6713</v>
      </c>
      <c r="AK22" s="396"/>
      <c r="AL22" s="396"/>
      <c r="AM22" s="396"/>
    </row>
    <row r="23">
      <c r="A23" s="174" t="s">
        <v>6720</v>
      </c>
      <c r="B23" s="317" t="s">
        <v>6721</v>
      </c>
      <c r="C23" s="319" t="s">
        <v>6722</v>
      </c>
      <c r="D23" s="396" t="s">
        <v>245</v>
      </c>
      <c r="E23" s="174" t="s">
        <v>301</v>
      </c>
      <c r="F23" s="315" t="str">
        <f>IFERROR(__xludf.DUMMYFUNCTION("GOOGLETRANSLATE(B23,""zh-tw"",""ja"")"),"...")</f>
        <v>...</v>
      </c>
      <c r="G23" s="319" t="s">
        <v>6723</v>
      </c>
      <c r="H23" s="396" t="s">
        <v>248</v>
      </c>
      <c r="I23" s="174" t="s">
        <v>6724</v>
      </c>
      <c r="J23" s="315" t="str">
        <f>IFERROR(__xludf.DUMMYFUNCTION("GOOGLETRANSLATE(B23,""zh-tw"",""en"")"),"...")</f>
        <v>...</v>
      </c>
      <c r="K23" s="319" t="s">
        <v>6725</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6726</v>
      </c>
      <c r="AH23" s="164" t="s">
        <v>6727</v>
      </c>
      <c r="AI23" s="320" t="s">
        <v>6728</v>
      </c>
      <c r="AJ23" s="398" t="s">
        <v>265</v>
      </c>
      <c r="AK23" s="396"/>
      <c r="AL23" s="396"/>
      <c r="AM23" s="396"/>
    </row>
    <row r="24">
      <c r="A24" s="174" t="s">
        <v>6729</v>
      </c>
      <c r="B24" s="317" t="s">
        <v>6730</v>
      </c>
      <c r="C24" s="319" t="s">
        <v>6731</v>
      </c>
      <c r="D24" s="396" t="s">
        <v>4502</v>
      </c>
      <c r="E24" s="174" t="s">
        <v>6732</v>
      </c>
      <c r="F24" s="317" t="s">
        <v>6733</v>
      </c>
      <c r="G24" s="316" t="str">
        <f>IFERROR(__xludf.DUMMYFUNCTION("GOOGLETRANSLATE(C24,""zh-tw"",""ja"")"),"彼の体は常に悪臭を放っていた")</f>
        <v>彼の体は常に悪臭を放っていた</v>
      </c>
      <c r="H24" s="396" t="s">
        <v>4504</v>
      </c>
      <c r="I24" s="174" t="s">
        <v>6734</v>
      </c>
      <c r="J24" s="317" t="s">
        <v>6735</v>
      </c>
      <c r="K24" s="319" t="s">
        <v>6736</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6737</v>
      </c>
      <c r="AH24" s="164" t="s">
        <v>6738</v>
      </c>
      <c r="AI24" s="320" t="s">
        <v>6739</v>
      </c>
      <c r="AJ24" s="398" t="s">
        <v>4510</v>
      </c>
      <c r="AK24" s="396"/>
      <c r="AL24" s="396"/>
      <c r="AM24" s="396"/>
    </row>
    <row r="25">
      <c r="A25" s="174" t="s">
        <v>6740</v>
      </c>
      <c r="B25" s="317" t="s">
        <v>6741</v>
      </c>
      <c r="C25" s="319" t="s">
        <v>6742</v>
      </c>
      <c r="D25" s="396" t="s">
        <v>6743</v>
      </c>
      <c r="E25" s="314" t="str">
        <f>IFERROR(__xludf.DUMMYFUNCTION("GOOGLETRANSLATE(A25,""zh-tw"",""ja"")"),"美味しい")</f>
        <v>美味しい</v>
      </c>
      <c r="F25" s="315" t="str">
        <f>IFERROR(__xludf.DUMMYFUNCTION("GOOGLETRANSLATE(B25,""zh-tw"",""ja"")"),"美味しいものを食べてお腹の中が温かくなりました。")</f>
        <v>美味しいものを食べてお腹の中が温かくなりました。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6744</v>
      </c>
      <c r="J25" s="317" t="s">
        <v>6745</v>
      </c>
      <c r="K25" s="319" t="s">
        <v>6746</v>
      </c>
      <c r="L25" s="396" t="s">
        <v>6747</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calor en el estómago.")</f>
        <v>Comí algo delicioso y siento calor en el estómago.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 것을 먹었는데, 배가 따뜻해지는 느낌이 들어요.")</f>
        <v>맛있는 것을 먹었는데, 배가 따뜻해지는 느낌이 들어요.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 что-то вкусное, и у меня внутри разлилось тепло.")</f>
        <v>Я съел что-то вкусное, и у меня внутри разлилось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Magen fühlt sich warm an.")</f>
        <v>Ich habe etwas Leckeres gegessen und mein Magen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6748</v>
      </c>
      <c r="AH25" s="164" t="s">
        <v>6749</v>
      </c>
      <c r="AI25" s="320" t="s">
        <v>6750</v>
      </c>
      <c r="AJ25" s="398" t="s">
        <v>6751</v>
      </c>
      <c r="AK25" s="396"/>
      <c r="AL25" s="396"/>
      <c r="AM25" s="396"/>
    </row>
    <row r="26">
      <c r="A26" s="174" t="s">
        <v>6752</v>
      </c>
      <c r="B26" s="317" t="s">
        <v>6753</v>
      </c>
      <c r="C26" s="319" t="s">
        <v>6754</v>
      </c>
      <c r="D26" s="396" t="s">
        <v>6755</v>
      </c>
      <c r="E26" s="174" t="s">
        <v>6756</v>
      </c>
      <c r="F26" s="317" t="s">
        <v>6757</v>
      </c>
      <c r="G26" s="316" t="str">
        <f>IFERROR(__xludf.DUMMYFUNCTION("GOOGLETRANSLATE(C26,""zh-tw"",""ja"")"),"攻撃力+50%")</f>
        <v>攻撃力+50%</v>
      </c>
      <c r="H26" s="397" t="str">
        <f>IFERROR(__xludf.DUMMYFUNCTION("GOOGLETRANSLATE(D26,""zh-tw"",""ja"")"),"食べ物")</f>
        <v>食べ物</v>
      </c>
      <c r="I26" s="174" t="s">
        <v>6758</v>
      </c>
      <c r="J26" s="317" t="s">
        <v>6759</v>
      </c>
      <c r="K26" s="319" t="s">
        <v>6760</v>
      </c>
      <c r="L26" s="396" t="s">
        <v>6761</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6762</v>
      </c>
      <c r="AH26" s="164" t="s">
        <v>6763</v>
      </c>
      <c r="AI26" s="320" t="s">
        <v>6764</v>
      </c>
      <c r="AJ26" s="398" t="s">
        <v>6765</v>
      </c>
      <c r="AK26" s="396"/>
      <c r="AL26" s="396"/>
      <c r="AM26" s="396"/>
    </row>
    <row r="27">
      <c r="A27" s="174" t="s">
        <v>6766</v>
      </c>
      <c r="B27" s="317" t="s">
        <v>6767</v>
      </c>
      <c r="C27" s="319" t="s">
        <v>6768</v>
      </c>
      <c r="D27" s="396" t="s">
        <v>6755</v>
      </c>
      <c r="E27" s="174" t="s">
        <v>6769</v>
      </c>
      <c r="F27" s="317" t="s">
        <v>6770</v>
      </c>
      <c r="G27" s="316" t="str">
        <f>IFERROR(__xludf.DUMMYFUNCTION("GOOGLETRANSLATE(C27,""zh-tw"",""ja"")"),"魔法力+50%")</f>
        <v>魔法力+50%</v>
      </c>
      <c r="H27" s="397" t="str">
        <f>IFERROR(__xludf.DUMMYFUNCTION("GOOGLETRANSLATE(D27,""zh-tw"",""ja"")"),"食べ物")</f>
        <v>食べ物</v>
      </c>
      <c r="I27" s="174" t="s">
        <v>6771</v>
      </c>
      <c r="J27" s="317" t="s">
        <v>6772</v>
      </c>
      <c r="K27" s="319" t="s">
        <v>6773</v>
      </c>
      <c r="L27" s="396" t="s">
        <v>6761</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6774</v>
      </c>
      <c r="AH27" s="164" t="s">
        <v>6775</v>
      </c>
      <c r="AI27" s="320" t="s">
        <v>6776</v>
      </c>
      <c r="AJ27" s="398" t="s">
        <v>6765</v>
      </c>
      <c r="AK27" s="396"/>
      <c r="AL27" s="396"/>
      <c r="AM27" s="396"/>
    </row>
    <row r="28">
      <c r="A28" s="174" t="s">
        <v>6777</v>
      </c>
      <c r="B28" s="317" t="s">
        <v>6778</v>
      </c>
      <c r="C28" s="319" t="s">
        <v>6779</v>
      </c>
      <c r="D28" s="396" t="s">
        <v>6755</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6780</v>
      </c>
      <c r="J28" s="317" t="s">
        <v>6781</v>
      </c>
      <c r="K28" s="319" t="s">
        <v>6782</v>
      </c>
      <c r="L28" s="396" t="s">
        <v>6761</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6783</v>
      </c>
      <c r="AH28" s="164" t="s">
        <v>6784</v>
      </c>
      <c r="AI28" s="320" t="s">
        <v>6785</v>
      </c>
      <c r="AJ28" s="398" t="s">
        <v>6765</v>
      </c>
      <c r="AK28" s="396"/>
      <c r="AL28" s="396"/>
      <c r="AM28" s="396"/>
    </row>
    <row r="29">
      <c r="A29" s="174" t="s">
        <v>6786</v>
      </c>
      <c r="B29" s="317" t="s">
        <v>6787</v>
      </c>
      <c r="C29" s="319" t="s">
        <v>6788</v>
      </c>
      <c r="D29" s="396" t="s">
        <v>6789</v>
      </c>
      <c r="E29" s="314" t="str">
        <f>IFERROR(__xludf.DUMMYFUNCTION("GOOGLETRANSLATE(A29,""zh-tw"",""ja"")"),"巨神兵")</f>
        <v>巨神兵</v>
      </c>
      <c r="F29" s="317" t="s">
        <v>6790</v>
      </c>
      <c r="G29" s="319" t="s">
        <v>6791</v>
      </c>
      <c r="H29" s="397" t="str">
        <f>IFERROR(__xludf.DUMMYFUNCTION("GOOGLETRANSLATE(D29,""zh-tw"",""ja"")"),"タロットカード")</f>
        <v>タロットカード</v>
      </c>
      <c r="I29" s="174" t="s">
        <v>6792</v>
      </c>
      <c r="J29" s="317" t="s">
        <v>6793</v>
      </c>
      <c r="K29" s="319" t="s">
        <v>6794</v>
      </c>
      <c r="L29" s="396" t="s">
        <v>6795</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4" t="s">
        <v>6796</v>
      </c>
      <c r="AH29" s="164" t="s">
        <v>6797</v>
      </c>
      <c r="AI29" s="320" t="s">
        <v>6798</v>
      </c>
      <c r="AJ29" s="398" t="s">
        <v>6799</v>
      </c>
      <c r="AK29" s="396"/>
      <c r="AL29" s="396"/>
      <c r="AM29" s="396"/>
    </row>
    <row r="30">
      <c r="A30" s="174" t="s">
        <v>6800</v>
      </c>
      <c r="B30" s="317" t="s">
        <v>6801</v>
      </c>
      <c r="C30" s="319" t="s">
        <v>6802</v>
      </c>
      <c r="D30" s="396" t="s">
        <v>6789</v>
      </c>
      <c r="E30" s="174" t="s">
        <v>6803</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6804</v>
      </c>
      <c r="J30" s="317" t="s">
        <v>6805</v>
      </c>
      <c r="K30" s="316" t="str">
        <f>IFERROR(__xludf.DUMMYFUNCTION("GOOGLETRANSLATE(C30,""zh-tw"",""en"")"),"With the blessing of fate, it's easier to encounter happy things!")</f>
        <v>With the blessing of fate, it's easier to encounter happy things!</v>
      </c>
      <c r="L30" s="396" t="s">
        <v>6806</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6807</v>
      </c>
      <c r="AH30" s="164" t="s">
        <v>6808</v>
      </c>
      <c r="AI30" s="320" t="s">
        <v>6809</v>
      </c>
      <c r="AJ30" s="398" t="s">
        <v>6810</v>
      </c>
      <c r="AK30" s="396"/>
      <c r="AL30" s="396"/>
      <c r="AM30" s="396"/>
    </row>
    <row r="31">
      <c r="A31" s="174" t="s">
        <v>6811</v>
      </c>
      <c r="B31" s="317" t="s">
        <v>6812</v>
      </c>
      <c r="C31" s="319" t="s">
        <v>6813</v>
      </c>
      <c r="D31" s="396" t="s">
        <v>6789</v>
      </c>
      <c r="E31" s="174" t="s">
        <v>6814</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6815</v>
      </c>
      <c r="J31" s="317" t="s">
        <v>6816</v>
      </c>
      <c r="K31" s="316" t="str">
        <f>IFERROR(__xludf.DUMMYFUNCTION("GOOGLETRANSLATE(C31,""zh-tw"",""en"")"),"Being blessed by fate makes it easier to encounter difficult things!")</f>
        <v>Being blessed by fate makes it easier to encounter difficult things!</v>
      </c>
      <c r="L31" s="396" t="s">
        <v>6806</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6817</v>
      </c>
      <c r="AH31" s="164" t="s">
        <v>6818</v>
      </c>
      <c r="AI31" s="320" t="s">
        <v>6819</v>
      </c>
      <c r="AJ31" s="398" t="s">
        <v>6810</v>
      </c>
      <c r="AK31" s="396"/>
      <c r="AL31" s="396"/>
      <c r="AM31" s="396"/>
    </row>
    <row r="32">
      <c r="A32" s="174" t="s">
        <v>6820</v>
      </c>
      <c r="B32" s="317" t="s">
        <v>6821</v>
      </c>
      <c r="C32" s="319" t="s">
        <v>6822</v>
      </c>
      <c r="D32" s="396" t="s">
        <v>5691</v>
      </c>
      <c r="E32" s="174" t="s">
        <v>6823</v>
      </c>
      <c r="F32" s="317" t="s">
        <v>6824</v>
      </c>
      <c r="G32" s="319" t="s">
        <v>6825</v>
      </c>
      <c r="H32" s="396" t="s">
        <v>5693</v>
      </c>
      <c r="I32" s="174" t="s">
        <v>6826</v>
      </c>
      <c r="J32" s="317" t="s">
        <v>6827</v>
      </c>
      <c r="K32" s="319" t="s">
        <v>6828</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6829</v>
      </c>
      <c r="AH32" s="164" t="s">
        <v>6830</v>
      </c>
      <c r="AI32" s="320" t="s">
        <v>6831</v>
      </c>
      <c r="AJ32" s="398" t="s">
        <v>5700</v>
      </c>
      <c r="AK32" s="396"/>
      <c r="AL32" s="396"/>
      <c r="AM32" s="396"/>
    </row>
    <row r="33">
      <c r="A33" s="174" t="s">
        <v>6832</v>
      </c>
      <c r="B33" s="317" t="s">
        <v>6833</v>
      </c>
      <c r="C33" s="319" t="s">
        <v>6834</v>
      </c>
      <c r="D33" s="396" t="s">
        <v>6835</v>
      </c>
      <c r="E33" s="174" t="s">
        <v>6836</v>
      </c>
      <c r="F33" s="317" t="s">
        <v>6837</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6838</v>
      </c>
      <c r="I33" s="174" t="s">
        <v>6839</v>
      </c>
      <c r="J33" s="317" t="s">
        <v>6840</v>
      </c>
      <c r="K33" s="319" t="s">
        <v>6841</v>
      </c>
      <c r="L33" s="396" t="s">
        <v>6842</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6843</v>
      </c>
      <c r="AH33" s="164" t="s">
        <v>6844</v>
      </c>
      <c r="AI33" s="320" t="s">
        <v>6845</v>
      </c>
      <c r="AJ33" s="398" t="s">
        <v>6846</v>
      </c>
      <c r="AK33" s="396"/>
      <c r="AL33" s="396"/>
      <c r="AM33" s="396"/>
    </row>
    <row r="34">
      <c r="A34" s="174" t="s">
        <v>6847</v>
      </c>
      <c r="B34" s="317" t="s">
        <v>6848</v>
      </c>
      <c r="C34" s="319" t="s">
        <v>6849</v>
      </c>
      <c r="D34" s="396" t="s">
        <v>5074</v>
      </c>
      <c r="E34" s="174" t="s">
        <v>6850</v>
      </c>
      <c r="F34" s="315" t="str">
        <f>IFERROR(__xludf.DUMMYFUNCTION("GOOGLETRANSLATE(B34,""zh-tw"",""ja"")"),"祝福を享受できますように")</f>
        <v>祝福を享受できますように</v>
      </c>
      <c r="G34" s="319" t="s">
        <v>6851</v>
      </c>
      <c r="H34" s="396" t="s">
        <v>5076</v>
      </c>
      <c r="I34" s="174" t="s">
        <v>6852</v>
      </c>
      <c r="J34" s="317" t="s">
        <v>6853</v>
      </c>
      <c r="K34" s="319" t="s">
        <v>6854</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6855</v>
      </c>
      <c r="AH34" s="164" t="s">
        <v>6856</v>
      </c>
      <c r="AI34" s="320" t="s">
        <v>6857</v>
      </c>
      <c r="AJ34" s="398" t="s">
        <v>6858</v>
      </c>
      <c r="AK34" s="396"/>
      <c r="AL34" s="396"/>
      <c r="AM34" s="396"/>
    </row>
    <row r="35">
      <c r="A35" s="174" t="s">
        <v>6859</v>
      </c>
      <c r="B35" s="317" t="s">
        <v>723</v>
      </c>
      <c r="C35" s="319" t="s">
        <v>723</v>
      </c>
      <c r="D35" s="396" t="s">
        <v>6860</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6861</v>
      </c>
      <c r="J35" s="315" t="str">
        <f>IFERROR(__xludf.DUMMYFUNCTION("GOOGLETRANSLATE(B35,""zh-tw"",""en"")"),"-")</f>
        <v>-</v>
      </c>
      <c r="K35" s="316" t="str">
        <f>IFERROR(__xludf.DUMMYFUNCTION("GOOGLETRANSLATE(C35,""zh-tw"",""en"")"),"-")</f>
        <v>-</v>
      </c>
      <c r="L35" s="396" t="s">
        <v>6862</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6863</v>
      </c>
      <c r="AH35" s="164" t="s">
        <v>723</v>
      </c>
      <c r="AI35" s="320" t="s">
        <v>723</v>
      </c>
      <c r="AJ35" s="398" t="s">
        <v>6864</v>
      </c>
      <c r="AK35" s="396"/>
      <c r="AL35" s="396"/>
      <c r="AM35" s="396"/>
    </row>
    <row r="36">
      <c r="A36" s="174" t="s">
        <v>6865</v>
      </c>
      <c r="B36" s="317" t="s">
        <v>6866</v>
      </c>
      <c r="C36" s="319" t="s">
        <v>6867</v>
      </c>
      <c r="D36" s="396" t="s">
        <v>4639</v>
      </c>
      <c r="E36" s="174" t="s">
        <v>4641</v>
      </c>
      <c r="F36" s="317" t="s">
        <v>6868</v>
      </c>
      <c r="G36" s="316" t="str">
        <f>IFERROR(__xludf.DUMMYFUNCTION("GOOGLETRANSLATE(C36,""zh-tw"",""ja"")"),"全属性が上昇し、一時的に無敵になる。")</f>
        <v>全属性が上昇し、一時的に無敵になる。</v>
      </c>
      <c r="H36" s="396" t="s">
        <v>4641</v>
      </c>
      <c r="I36" s="174" t="s">
        <v>4643</v>
      </c>
      <c r="J36" s="317" t="s">
        <v>6869</v>
      </c>
      <c r="K36" s="319" t="s">
        <v>6870</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6871</v>
      </c>
      <c r="AH36" s="164" t="s">
        <v>6872</v>
      </c>
      <c r="AI36" s="320" t="s">
        <v>6873</v>
      </c>
      <c r="AJ36" s="398" t="s">
        <v>6871</v>
      </c>
      <c r="AK36" s="396"/>
      <c r="AL36" s="396"/>
      <c r="AM36" s="396"/>
    </row>
    <row r="37">
      <c r="A37" s="174" t="s">
        <v>2696</v>
      </c>
      <c r="B37" s="317" t="s">
        <v>6874</v>
      </c>
      <c r="C37" s="319" t="s">
        <v>6875</v>
      </c>
      <c r="D37" s="396" t="s">
        <v>6876</v>
      </c>
      <c r="E37" s="174" t="s">
        <v>2699</v>
      </c>
      <c r="F37" s="317" t="s">
        <v>6877</v>
      </c>
      <c r="G37" s="316" t="str">
        <f>IFERROR(__xludf.DUMMYFUNCTION("GOOGLETRANSLATE(C37,""zh-tw"",""ja"")"),"スタミナを回復できない")</f>
        <v>スタミナを回復できない</v>
      </c>
      <c r="H37" s="396" t="s">
        <v>4266</v>
      </c>
      <c r="I37" s="174" t="s">
        <v>4268</v>
      </c>
      <c r="J37" s="317" t="s">
        <v>6878</v>
      </c>
      <c r="K37" s="319" t="s">
        <v>6879</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6880</v>
      </c>
      <c r="AI37" s="320" t="s">
        <v>6881</v>
      </c>
      <c r="AJ37" s="398" t="s">
        <v>4274</v>
      </c>
      <c r="AK37" s="396"/>
      <c r="AL37" s="396"/>
      <c r="AM37" s="396"/>
    </row>
    <row r="38">
      <c r="A38" s="174" t="s">
        <v>6882</v>
      </c>
      <c r="B38" s="317" t="s">
        <v>723</v>
      </c>
      <c r="C38" s="319" t="s">
        <v>6883</v>
      </c>
      <c r="D38" s="396" t="s">
        <v>6884</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6885</v>
      </c>
      <c r="J38" s="315" t="str">
        <f>IFERROR(__xludf.DUMMYFUNCTION("GOOGLETRANSLATE(B38,""zh-tw"",""en"")"),"-")</f>
        <v>-</v>
      </c>
      <c r="K38" s="319" t="s">
        <v>6886</v>
      </c>
      <c r="L38" s="396" t="s">
        <v>6887</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6888</v>
      </c>
      <c r="AH38" s="164" t="s">
        <v>723</v>
      </c>
      <c r="AI38" s="320" t="s">
        <v>6889</v>
      </c>
      <c r="AJ38" s="398" t="s">
        <v>6890</v>
      </c>
      <c r="AK38" s="396"/>
      <c r="AL38" s="396"/>
      <c r="AM38" s="396"/>
    </row>
    <row r="39">
      <c r="A39" s="174" t="s">
        <v>6891</v>
      </c>
      <c r="B39" s="317" t="s">
        <v>6892</v>
      </c>
      <c r="C39" s="319" t="s">
        <v>6893</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6894</v>
      </c>
      <c r="J39" s="317" t="s">
        <v>6895</v>
      </c>
      <c r="K39" s="319" t="s">
        <v>6896</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6897</v>
      </c>
      <c r="AH39" s="164" t="s">
        <v>6898</v>
      </c>
      <c r="AI39" s="320" t="s">
        <v>6899</v>
      </c>
      <c r="AJ39" s="398" t="s">
        <v>4018</v>
      </c>
      <c r="AK39" s="396"/>
      <c r="AL39" s="396"/>
      <c r="AM39" s="396"/>
    </row>
    <row r="40">
      <c r="A40" s="174" t="s">
        <v>6900</v>
      </c>
      <c r="B40" s="317" t="s">
        <v>6901</v>
      </c>
      <c r="C40" s="319" t="s">
        <v>6902</v>
      </c>
      <c r="D40" s="396" t="s">
        <v>4846</v>
      </c>
      <c r="E40" s="174" t="s">
        <v>6903</v>
      </c>
      <c r="F40" s="317" t="s">
        <v>6904</v>
      </c>
      <c r="G40" s="316" t="str">
        <f>IFERROR(__xludf.DUMMYFUNCTION("GOOGLETRANSLATE(C40,""zh-tw"",""ja"")"),"スタミナは自動的に回復します。")</f>
        <v>スタミナは自動的に回復します。</v>
      </c>
      <c r="H40" s="396" t="s">
        <v>6905</v>
      </c>
      <c r="I40" s="174" t="s">
        <v>6906</v>
      </c>
      <c r="J40" s="317" t="s">
        <v>6907</v>
      </c>
      <c r="K40" s="319" t="s">
        <v>6908</v>
      </c>
      <c r="L40" s="396" t="s">
        <v>6909</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6910</v>
      </c>
      <c r="AH40" s="164" t="s">
        <v>6911</v>
      </c>
      <c r="AI40" s="320" t="s">
        <v>6912</v>
      </c>
      <c r="AJ40" s="398" t="s">
        <v>6913</v>
      </c>
      <c r="AK40" s="396"/>
      <c r="AL40" s="396"/>
      <c r="AM40" s="396"/>
    </row>
    <row r="41">
      <c r="A41" s="174" t="s">
        <v>6914</v>
      </c>
      <c r="B41" s="317" t="s">
        <v>6915</v>
      </c>
      <c r="C41" s="319" t="s">
        <v>6916</v>
      </c>
      <c r="D41" s="396" t="s">
        <v>6917</v>
      </c>
      <c r="E41" s="174" t="s">
        <v>6918</v>
      </c>
      <c r="F41" s="317" t="s">
        <v>6919</v>
      </c>
      <c r="G41" s="319" t="s">
        <v>6920</v>
      </c>
      <c r="H41" s="396" t="s">
        <v>6921</v>
      </c>
      <c r="I41" s="174" t="s">
        <v>6922</v>
      </c>
      <c r="J41" s="317" t="s">
        <v>6923</v>
      </c>
      <c r="K41" s="319" t="s">
        <v>6924</v>
      </c>
      <c r="L41" s="396" t="s">
        <v>6925</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6926</v>
      </c>
      <c r="AH41" s="164" t="s">
        <v>6927</v>
      </c>
      <c r="AI41" s="320" t="s">
        <v>6928</v>
      </c>
      <c r="AJ41" s="398" t="s">
        <v>6929</v>
      </c>
      <c r="AK41" s="396"/>
      <c r="AL41" s="396"/>
      <c r="AM41" s="396"/>
    </row>
    <row r="42">
      <c r="A42" s="174" t="s">
        <v>6930</v>
      </c>
      <c r="B42" s="317" t="s">
        <v>6931</v>
      </c>
      <c r="C42" s="319" t="s">
        <v>6932</v>
      </c>
      <c r="D42" s="396" t="s">
        <v>6933</v>
      </c>
      <c r="E42" s="174" t="s">
        <v>6934</v>
      </c>
      <c r="F42" s="317" t="s">
        <v>6935</v>
      </c>
      <c r="G42" s="319" t="s">
        <v>6936</v>
      </c>
      <c r="H42" s="396" t="s">
        <v>6937</v>
      </c>
      <c r="I42" s="174" t="s">
        <v>6938</v>
      </c>
      <c r="J42" s="317" t="s">
        <v>6939</v>
      </c>
      <c r="K42" s="319" t="s">
        <v>6940</v>
      </c>
      <c r="L42" s="396" t="s">
        <v>6941</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6942</v>
      </c>
      <c r="AH42" s="164" t="s">
        <v>6943</v>
      </c>
      <c r="AI42" s="320" t="s">
        <v>6944</v>
      </c>
      <c r="AJ42" s="398" t="s">
        <v>6945</v>
      </c>
      <c r="AK42" s="396"/>
      <c r="AL42" s="396"/>
      <c r="AM42" s="396"/>
    </row>
    <row r="43">
      <c r="A43" s="174" t="s">
        <v>6946</v>
      </c>
      <c r="B43" s="317" t="s">
        <v>6947</v>
      </c>
      <c r="C43" s="319" t="s">
        <v>6948</v>
      </c>
      <c r="D43" s="396" t="s">
        <v>6949</v>
      </c>
      <c r="E43" s="174" t="s">
        <v>6950</v>
      </c>
      <c r="F43" s="317" t="s">
        <v>6951</v>
      </c>
      <c r="G43" s="319" t="s">
        <v>6952</v>
      </c>
      <c r="H43" s="396" t="s">
        <v>6953</v>
      </c>
      <c r="I43" s="174" t="s">
        <v>6954</v>
      </c>
      <c r="J43" s="317" t="s">
        <v>6955</v>
      </c>
      <c r="K43" s="319" t="s">
        <v>6956</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6957</v>
      </c>
      <c r="AI43" s="320" t="s">
        <v>6958</v>
      </c>
      <c r="AJ43" s="399"/>
      <c r="AK43" s="396"/>
      <c r="AL43" s="396"/>
      <c r="AM43" s="396"/>
    </row>
    <row r="44">
      <c r="A44" s="174" t="s">
        <v>6959</v>
      </c>
      <c r="B44" s="317" t="s">
        <v>6960</v>
      </c>
      <c r="C44" s="319" t="s">
        <v>6961</v>
      </c>
      <c r="D44" s="396" t="s">
        <v>6962</v>
      </c>
      <c r="E44" s="174" t="s">
        <v>6963</v>
      </c>
      <c r="F44" s="317" t="s">
        <v>6964</v>
      </c>
      <c r="G44" s="319" t="s">
        <v>6965</v>
      </c>
      <c r="H44" s="396" t="s">
        <v>6966</v>
      </c>
      <c r="I44" s="174" t="s">
        <v>6967</v>
      </c>
      <c r="J44" s="317" t="s">
        <v>6968</v>
      </c>
      <c r="K44" s="319" t="s">
        <v>6969</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6970</v>
      </c>
      <c r="AH44" s="164" t="s">
        <v>6971</v>
      </c>
      <c r="AI44" s="320" t="s">
        <v>6972</v>
      </c>
      <c r="AJ44" s="399"/>
      <c r="AK44" s="396"/>
      <c r="AL44" s="396"/>
      <c r="AM44" s="396"/>
    </row>
    <row r="45">
      <c r="A45" s="174" t="s">
        <v>6973</v>
      </c>
      <c r="B45" s="317" t="s">
        <v>6974</v>
      </c>
      <c r="C45" s="319" t="s">
        <v>723</v>
      </c>
      <c r="D45" s="396" t="s">
        <v>5398</v>
      </c>
      <c r="E45" s="174" t="s">
        <v>6975</v>
      </c>
      <c r="F45" s="317" t="s">
        <v>6976</v>
      </c>
      <c r="G45" s="319" t="s">
        <v>723</v>
      </c>
      <c r="H45" s="396" t="s">
        <v>6977</v>
      </c>
      <c r="I45" s="174" t="s">
        <v>5402</v>
      </c>
      <c r="J45" s="317" t="s">
        <v>6978</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홍옥수 펜던트")</f>
        <v>붉은 홍옥수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6979</v>
      </c>
      <c r="AH45" s="164" t="s">
        <v>6980</v>
      </c>
      <c r="AI45" s="400"/>
      <c r="AJ45" s="399"/>
      <c r="AK45" s="396"/>
      <c r="AL45" s="396"/>
      <c r="AM45" s="396"/>
    </row>
    <row r="46">
      <c r="A46" s="174" t="s">
        <v>6981</v>
      </c>
      <c r="B46" s="317" t="s">
        <v>6982</v>
      </c>
      <c r="C46" s="319" t="s">
        <v>6983</v>
      </c>
      <c r="D46" s="396" t="s">
        <v>5341</v>
      </c>
      <c r="E46" s="174" t="s">
        <v>6984</v>
      </c>
      <c r="F46" s="317" t="s">
        <v>6985</v>
      </c>
      <c r="G46" s="319" t="s">
        <v>6986</v>
      </c>
      <c r="H46" s="397"/>
      <c r="I46" s="174" t="s">
        <v>6987</v>
      </c>
      <c r="J46" s="317" t="s">
        <v>6988</v>
      </c>
      <c r="K46" s="319" t="s">
        <v>6989</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6990</v>
      </c>
      <c r="AH46" s="160" t="s">
        <v>6991</v>
      </c>
      <c r="AI46" s="402" t="s">
        <v>6992</v>
      </c>
      <c r="AJ46" s="403"/>
      <c r="AK46" s="397"/>
      <c r="AL46" s="397"/>
      <c r="AM46" s="397"/>
    </row>
    <row r="47">
      <c r="A47" s="174" t="s">
        <v>6993</v>
      </c>
      <c r="B47" s="317" t="s">
        <v>6994</v>
      </c>
      <c r="C47" s="319" t="s">
        <v>6995</v>
      </c>
      <c r="D47" s="396" t="s">
        <v>5259</v>
      </c>
      <c r="E47" s="174" t="s">
        <v>6996</v>
      </c>
      <c r="F47" s="317" t="s">
        <v>6997</v>
      </c>
      <c r="G47" s="319" t="s">
        <v>6998</v>
      </c>
      <c r="H47" s="397"/>
      <c r="I47" s="174" t="s">
        <v>6999</v>
      </c>
      <c r="J47" s="317" t="s">
        <v>7000</v>
      </c>
      <c r="K47" s="319" t="s">
        <v>7001</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7002</v>
      </c>
      <c r="AH47" s="186" t="s">
        <v>7003</v>
      </c>
      <c r="AI47" s="402" t="s">
        <v>7004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7007</v>
      </c>
      <c r="B3" s="30" t="s">
        <v>7007</v>
      </c>
      <c r="C3" s="416" t="s">
        <v>7007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7008</v>
      </c>
      <c r="B5" s="30" t="str">
        <f>IFERROR(__xludf.DUMMYFUNCTION("GOOGLETRANSLATE(A5,""zh-tw"",""ja"")"),"公式YouTubeチャンネル")</f>
        <v>公式YouTubeチャンネル</v>
      </c>
      <c r="C5" s="416" t="str">
        <f>IFERROR(__xludf.DUMMYFUNCTION("GOOGLETRANSLATE(A5,""zh-tw"",""en"")"),"Official YouTube channel")</f>
        <v>Official YouTube channel</v>
      </c>
      <c r="D5" s="142" t="s">
        <v>7009</v>
      </c>
      <c r="E5" s="123"/>
      <c r="F5" s="123"/>
      <c r="G5" s="123"/>
      <c r="H5" s="123"/>
      <c r="I5" s="123"/>
      <c r="J5" s="123"/>
      <c r="K5" s="123"/>
      <c r="L5" s="123"/>
      <c r="M5" s="123"/>
      <c r="N5" s="123"/>
      <c r="O5" s="123"/>
      <c r="P5" s="123"/>
      <c r="Q5" s="123"/>
      <c r="R5" s="123"/>
      <c r="S5" s="123"/>
      <c r="T5" s="123"/>
      <c r="U5" s="123"/>
      <c r="V5" s="123"/>
      <c r="W5" s="123"/>
      <c r="X5" s="123"/>
      <c r="Y5" s="123"/>
      <c r="Z5" s="123"/>
    </row>
    <row r="6">
      <c r="A6" s="415" t="s">
        <v>7010</v>
      </c>
      <c r="B6" s="30" t="str">
        <f>IFERROR(__xludf.DUMMYFUNCTION("GOOGLETRANSLATE(A6,""zh-tw"",""ja"")"),"公式法案")</f>
        <v>公式法案</v>
      </c>
      <c r="C6" s="416" t="str">
        <f>IFERROR(__xludf.DUMMYFUNCTION("GOOGLETRANSLATE(A6,""zh-tw"",""en"")"),"Official bill")</f>
        <v>Official bill</v>
      </c>
      <c r="D6" s="142" t="s">
        <v>7009</v>
      </c>
      <c r="E6" s="123"/>
      <c r="F6" s="123"/>
      <c r="G6" s="123"/>
      <c r="H6" s="123"/>
      <c r="I6" s="123"/>
      <c r="J6" s="123"/>
      <c r="K6" s="123"/>
      <c r="L6" s="123"/>
      <c r="M6" s="123"/>
      <c r="N6" s="123"/>
      <c r="O6" s="123"/>
      <c r="P6" s="123"/>
      <c r="Q6" s="123"/>
      <c r="R6" s="123"/>
      <c r="S6" s="123"/>
      <c r="T6" s="123"/>
      <c r="U6" s="123"/>
      <c r="V6" s="123"/>
      <c r="W6" s="123"/>
      <c r="X6" s="123"/>
      <c r="Y6" s="123"/>
      <c r="Z6" s="123"/>
    </row>
    <row r="7">
      <c r="A7" s="415" t="s">
        <v>7011</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7012</v>
      </c>
      <c r="E7" s="123"/>
      <c r="F7" s="123"/>
      <c r="G7" s="123"/>
      <c r="H7" s="123"/>
      <c r="I7" s="123"/>
      <c r="J7" s="123"/>
      <c r="K7" s="123"/>
      <c r="L7" s="123"/>
      <c r="M7" s="123"/>
      <c r="N7" s="123"/>
      <c r="O7" s="123"/>
      <c r="P7" s="123"/>
      <c r="Q7" s="123"/>
      <c r="R7" s="123"/>
      <c r="S7" s="123"/>
      <c r="T7" s="123"/>
      <c r="U7" s="123"/>
      <c r="V7" s="123"/>
      <c r="W7" s="123"/>
      <c r="X7" s="123"/>
      <c r="Y7" s="123"/>
      <c r="Z7" s="123"/>
    </row>
    <row r="8">
      <c r="A8" s="415" t="s">
        <v>7013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7012</v>
      </c>
      <c r="E8" s="123"/>
      <c r="F8" s="123"/>
      <c r="G8" s="123"/>
      <c r="H8" s="123"/>
      <c r="I8" s="123"/>
      <c r="J8" s="123"/>
      <c r="K8" s="123"/>
      <c r="L8" s="123"/>
      <c r="M8" s="123"/>
      <c r="N8" s="123"/>
      <c r="O8" s="123"/>
      <c r="P8" s="123"/>
      <c r="Q8" s="123"/>
      <c r="R8" s="123"/>
      <c r="S8" s="123"/>
      <c r="T8" s="123"/>
      <c r="U8" s="123"/>
      <c r="V8" s="123"/>
      <c r="W8" s="123"/>
      <c r="X8" s="123"/>
      <c r="Y8" s="123"/>
      <c r="Z8" s="123"/>
    </row>
    <row r="9">
      <c r="A9" s="415" t="s">
        <v>7014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7019</v>
      </c>
      <c r="G1" s="429"/>
      <c r="H1" s="429"/>
      <c r="I1" s="429"/>
      <c r="J1" s="429"/>
      <c r="K1" s="429"/>
      <c r="L1" s="429"/>
      <c r="M1" s="429"/>
      <c r="N1" s="429"/>
      <c r="O1" s="429"/>
      <c r="P1" s="429"/>
      <c r="Q1" s="429"/>
      <c r="R1" s="429"/>
    </row>
    <row r="2">
      <c r="A2" s="430" t="s">
        <v>7020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7021</v>
      </c>
      <c r="F2" s="433" t="s">
        <v>7022</v>
      </c>
      <c r="G2" s="135"/>
      <c r="H2" s="135"/>
      <c r="I2" s="135"/>
      <c r="J2" s="135"/>
      <c r="K2" s="135"/>
      <c r="L2" s="135"/>
      <c r="M2" s="135"/>
      <c r="N2" s="135"/>
      <c r="O2" s="135"/>
      <c r="P2" s="135"/>
      <c r="Q2" s="135"/>
      <c r="R2" s="135"/>
    </row>
    <row r="3">
      <c r="A3" s="430" t="s">
        <v>7023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7024</v>
      </c>
      <c r="F3" s="433" t="s">
        <v>7025</v>
      </c>
      <c r="G3" s="135"/>
      <c r="H3" s="135"/>
      <c r="I3" s="135"/>
      <c r="J3" s="135"/>
      <c r="K3" s="135"/>
      <c r="L3" s="135"/>
      <c r="M3" s="135"/>
      <c r="N3" s="135"/>
      <c r="O3" s="135"/>
      <c r="P3" s="135"/>
      <c r="Q3" s="135"/>
      <c r="R3" s="135"/>
    </row>
    <row r="4">
      <c r="A4" s="430" t="s">
        <v>7026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7027</v>
      </c>
      <c r="F4" s="433" t="s">
        <v>7028</v>
      </c>
      <c r="G4" s="135"/>
      <c r="H4" s="135"/>
      <c r="I4" s="135"/>
      <c r="J4" s="135"/>
      <c r="K4" s="135"/>
      <c r="L4" s="135"/>
      <c r="M4" s="135"/>
      <c r="N4" s="135"/>
      <c r="O4" s="135"/>
      <c r="P4" s="135"/>
      <c r="Q4" s="135"/>
      <c r="R4" s="135"/>
    </row>
    <row r="5">
      <c r="A5" s="430" t="s">
        <v>7029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7030</v>
      </c>
      <c r="F5" s="433" t="s">
        <v>7031</v>
      </c>
      <c r="G5" s="135"/>
      <c r="H5" s="135"/>
      <c r="I5" s="135"/>
      <c r="J5" s="135"/>
      <c r="K5" s="135"/>
      <c r="L5" s="135"/>
      <c r="M5" s="135"/>
      <c r="N5" s="135"/>
      <c r="O5" s="135"/>
      <c r="P5" s="135"/>
      <c r="Q5" s="135"/>
      <c r="R5" s="135"/>
    </row>
    <row r="6">
      <c r="A6" s="434" t="s">
        <v>7032</v>
      </c>
      <c r="B6" s="435" t="s">
        <v>7033</v>
      </c>
      <c r="C6" s="436" t="s">
        <v>7034</v>
      </c>
      <c r="D6" s="437" t="s">
        <v>7035</v>
      </c>
      <c r="E6" s="438" t="s">
        <v>7036</v>
      </c>
      <c r="F6" s="439" t="s">
        <v>7037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7038</v>
      </c>
      <c r="B1" s="424" t="s">
        <v>7039</v>
      </c>
      <c r="C1" s="301" t="s">
        <v>7040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7041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7042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7043</v>
      </c>
      <c r="J1" s="427" t="s">
        <v>7044</v>
      </c>
      <c r="K1" s="444" t="s">
        <v>7045</v>
      </c>
      <c r="L1" s="444" t="s">
        <v>7046</v>
      </c>
      <c r="M1" s="429"/>
      <c r="N1" s="429"/>
      <c r="O1" s="429"/>
      <c r="P1" s="429"/>
      <c r="Q1" s="429"/>
      <c r="R1" s="429"/>
      <c r="S1" s="429"/>
      <c r="T1" s="429"/>
      <c r="U1" s="429"/>
      <c r="V1" s="429"/>
      <c r="W1" s="429"/>
    </row>
    <row r="2">
      <c r="A2" s="430" t="s">
        <v>7047</v>
      </c>
      <c r="B2" s="430" t="s">
        <v>7048</v>
      </c>
      <c r="C2" s="106" t="s">
        <v>7049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7050</v>
      </c>
      <c r="F2" s="214" t="str">
        <f>IFERROR(__xludf.DUMMYFUNCTION("GOOGLETRANSLATE(B2,""zh-tw"",""en"")"),"1 - Search for ""NVIDIA APP install"" on Google and launch the NVIDIA application.")</f>
        <v>1 - Search for "NVIDIA APP install" on Google and launch the NVIDIA application.</v>
      </c>
      <c r="G2" s="446" t="s">
        <v>7051</v>
      </c>
      <c r="H2" s="431" t="str">
        <f>IFERROR(__xludf.DUMMYFUNCTION("GOOGLETRANSLATE(B2,""zh-tw"",""zh"")"),"1 - 在google上搜寻 NVIDIA APP安装，并启动 NVIDIA 应用程式。")</f>
        <v>1 - 在google上搜寻 NVIDIA APP安装，并启动 NVIDIA 应用程式。</v>
      </c>
      <c r="I2" s="432" t="s">
        <v>7052</v>
      </c>
      <c r="J2" s="432" t="s">
        <v>7053</v>
      </c>
      <c r="K2" s="433" t="s">
        <v>7054</v>
      </c>
      <c r="L2" s="433" t="s">
        <v>7055</v>
      </c>
      <c r="M2" s="135"/>
      <c r="N2" s="135"/>
      <c r="O2" s="135"/>
      <c r="P2" s="135"/>
      <c r="Q2" s="135"/>
      <c r="R2" s="135"/>
      <c r="S2" s="135"/>
      <c r="T2" s="135"/>
      <c r="U2" s="135"/>
      <c r="V2" s="135"/>
      <c r="W2" s="135"/>
    </row>
    <row r="3">
      <c r="A3" s="430" t="s">
        <v>7056</v>
      </c>
      <c r="B3" s="430" t="s">
        <v>7057</v>
      </c>
      <c r="C3" s="106" t="s">
        <v>7058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7059</v>
      </c>
      <c r="F3" s="214" t="str">
        <f>IFERROR(__xludf.DUMMYFUNCTION("GOOGLETRANSLATE(B3,""zh-tw"",""en"")"),"2 - Restart the NVIDIA application after updating to the latest version.")</f>
        <v>2 - Restart the NVIDIA application after updating to the latest version.</v>
      </c>
      <c r="G3" s="446" t="s">
        <v>7060</v>
      </c>
      <c r="H3" s="431" t="str">
        <f>IFERROR(__xludf.DUMMYFUNCTION("GOOGLETRANSLATE(B3,""zh-tw"",""zh"")"),"2 - 在更新至最新版本后重新启动 NVIDIA 应用程式。")</f>
        <v>2 - 在更新至最新版本后重新启动 NVIDIA 应用程式。</v>
      </c>
      <c r="I3" s="432" t="s">
        <v>7061</v>
      </c>
      <c r="J3" s="432" t="s">
        <v>7062</v>
      </c>
      <c r="K3" s="433" t="s">
        <v>7063</v>
      </c>
      <c r="L3" s="433" t="s">
        <v>7064</v>
      </c>
      <c r="M3" s="135"/>
      <c r="N3" s="135"/>
      <c r="O3" s="135"/>
      <c r="P3" s="135"/>
      <c r="Q3" s="135"/>
      <c r="R3" s="135"/>
      <c r="S3" s="135"/>
      <c r="T3" s="135"/>
      <c r="U3" s="135"/>
      <c r="V3" s="135"/>
      <c r="W3" s="135"/>
    </row>
    <row r="4">
      <c r="A4" s="430" t="s">
        <v>7065</v>
      </c>
      <c r="B4" s="430" t="s">
        <v>7066</v>
      </c>
      <c r="C4" s="106" t="s">
        <v>7067</v>
      </c>
      <c r="D4" s="106" t="str">
        <f>IFERROR(__xludf.DUMMYFUNCTION("GOOGLETRANSLATE(B4,""zh-tw"",""ja"")"),"3 - NVIDIA アプリケーションで、グラフィック設定領域に移動します。")</f>
        <v>3 - NVIDIA アプリケーションで、グラフィック設定領域に移動します。</v>
      </c>
      <c r="E4" s="445" t="s">
        <v>7068</v>
      </c>
      <c r="F4" s="214" t="str">
        <f>IFERROR(__xludf.DUMMYFUNCTION("GOOGLETRANSLATE(B4,""zh-tw"",""en"")"),"3 - In the NVIDIA application, go to the graphics settings area.")</f>
        <v>3 - In the NVIDIA application, go to the graphics settings area.</v>
      </c>
      <c r="G4" s="446" t="s">
        <v>7069</v>
      </c>
      <c r="H4" s="431" t="str">
        <f>IFERROR(__xludf.DUMMYFUNCTION("GOOGLETRANSLATE(B4,""zh-tw"",""zh"")"),"3 - 在NVIDIA应用程式中，进入图形设置区域。")</f>
        <v>3 - 在NVIDIA应用程式中，进入图形设置区域。</v>
      </c>
      <c r="I4" s="432" t="s">
        <v>7070</v>
      </c>
      <c r="J4" s="432" t="s">
        <v>7071</v>
      </c>
      <c r="K4" s="433" t="s">
        <v>7072</v>
      </c>
      <c r="L4" s="433" t="s">
        <v>7073</v>
      </c>
      <c r="M4" s="135"/>
      <c r="N4" s="135"/>
      <c r="O4" s="135"/>
      <c r="P4" s="135"/>
      <c r="Q4" s="135"/>
      <c r="R4" s="135"/>
      <c r="S4" s="135"/>
      <c r="T4" s="135"/>
      <c r="U4" s="135"/>
      <c r="V4" s="135"/>
      <c r="W4" s="135"/>
    </row>
    <row r="5">
      <c r="A5" s="430" t="s">
        <v>7074</v>
      </c>
      <c r="B5" s="430" t="s">
        <v>7075</v>
      </c>
      <c r="C5" s="106" t="s">
        <v>7076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7078</v>
      </c>
      <c r="H5" s="431" t="str">
        <f>IFERROR(__xludf.DUMMYFUNCTION("GOOGLETRANSLATE(B5,""zh-tw"",""zh"")"),"4 - 在「程式设定」中点击三个点，选择「新增程式」，然后寻找游戏的执行档。")</f>
        <v>4 - 在「程式设定」中点击三个点，选择「新增程式」，然后寻找游戏的执行档。</v>
      </c>
      <c r="I5" s="432" t="s">
        <v>7079</v>
      </c>
      <c r="J5" s="432" t="s">
        <v>7080</v>
      </c>
      <c r="K5" s="433" t="s">
        <v>7081</v>
      </c>
      <c r="L5" s="433" t="s">
        <v>7082</v>
      </c>
      <c r="M5" s="135"/>
      <c r="N5" s="135"/>
      <c r="O5" s="135"/>
      <c r="P5" s="135"/>
      <c r="Q5" s="135"/>
      <c r="R5" s="135"/>
      <c r="S5" s="135"/>
      <c r="T5" s="135"/>
      <c r="U5" s="135"/>
      <c r="V5" s="135"/>
      <c r="W5" s="135"/>
    </row>
    <row r="6">
      <c r="A6" s="430" t="s">
        <v>7083</v>
      </c>
      <c r="B6" s="430" t="s">
        <v>7084</v>
      </c>
      <c r="C6" s="106" t="s">
        <v>7085</v>
      </c>
      <c r="D6" s="106" t="str">
        <f>IFERROR(__xludf.DUMMYFUNCTION("GOOGLETRANSLATE(B6,""zh-tw"",""ja"")"),"5 - 「低遅延モード」を「超高」に、「電源管理モード」を「最適電力」に設定します。")</f>
        <v>5 - 「低遅延モード」を「超高」に、「電源管理モード」を「最適電力」に設定します。</v>
      </c>
      <c r="E6" s="445" t="s">
        <v>7086</v>
      </c>
      <c r="F6" s="214" t="str">
        <f>IFERROR(__xludf.DUMMYFUNCTION("GOOGLETRANSLATE(B6,""zh-tw"",""en"")"),"5 - Set ""Low Latency Mode"" to ""Ultra High"" and ""Power Management Mode"" to ""Optimal Power"".")</f>
        <v>5 - Set "Low Latency Mode" to "Ultra High" and "Power Management Mode" to "Optimal Power".</v>
      </c>
      <c r="G6" s="446" t="s">
        <v>7087</v>
      </c>
      <c r="H6" s="431" t="str">
        <f>IFERROR(__xludf.DUMMYFUNCTION("GOOGLETRANSLATE(B6,""zh-tw"",""zh"")"),"5 - 将「低延迟模式」设为「超高」，电源管理模式设为「最佳电源」。")</f>
        <v>5 - 将「低延迟模式」设为「超高」，电源管理模式设为「最佳电源」。</v>
      </c>
      <c r="I6" s="432" t="s">
        <v>7088</v>
      </c>
      <c r="J6" s="432" t="s">
        <v>7089</v>
      </c>
      <c r="K6" s="433" t="s">
        <v>7090</v>
      </c>
      <c r="L6" s="433" t="s">
        <v>7091</v>
      </c>
      <c r="M6" s="135"/>
      <c r="N6" s="135"/>
      <c r="O6" s="135"/>
      <c r="P6" s="135"/>
      <c r="Q6" s="135"/>
      <c r="R6" s="135"/>
      <c r="S6" s="135"/>
      <c r="T6" s="135"/>
      <c r="U6" s="135"/>
      <c r="V6" s="135"/>
      <c r="W6" s="135"/>
    </row>
    <row r="7">
      <c r="A7" s="430" t="s">
        <v>7092</v>
      </c>
      <c r="B7" s="430" t="s">
        <v>7093</v>
      </c>
      <c r="C7" s="106" t="s">
        <v>7094</v>
      </c>
      <c r="D7" s="106" t="str">
        <f>IFERROR(__xludf.DUMMYFUNCTION("GOOGLETRANSLATE(B7,""zh-tw"",""ja"")"),"6-「垂直同期」を「高速」に設定します。")</f>
        <v>6-「垂直同期」を「高速」に設定します。</v>
      </c>
      <c r="E7" s="445" t="s">
        <v>7095</v>
      </c>
      <c r="F7" s="214" t="str">
        <f>IFERROR(__xludf.DUMMYFUNCTION("GOOGLETRANSLATE(B7,""zh-tw"",""en"")"),"6- Set ""Vertical Sync"" to ""Fast"".")</f>
        <v>6- Set "Vertical Sync" to "Fast".</v>
      </c>
      <c r="G7" s="446" t="s">
        <v>7096</v>
      </c>
      <c r="H7" s="431" t="str">
        <f>IFERROR(__xludf.DUMMYFUNCTION("GOOGLETRANSLATE(B7,""zh-tw"",""zh"")"),"6- 将「垂直同步」设为「快速」。")</f>
        <v>6- 将「垂直同步」设为「快速」。</v>
      </c>
      <c r="I7" s="432" t="s">
        <v>7097</v>
      </c>
      <c r="J7" s="432" t="s">
        <v>7098</v>
      </c>
      <c r="K7" s="433" t="s">
        <v>7099</v>
      </c>
      <c r="L7" s="433" t="s">
        <v>7100</v>
      </c>
      <c r="M7" s="135"/>
      <c r="N7" s="135"/>
      <c r="O7" s="135"/>
      <c r="P7" s="135"/>
      <c r="Q7" s="135"/>
      <c r="R7" s="135"/>
      <c r="S7" s="135"/>
      <c r="T7" s="135"/>
      <c r="U7" s="135"/>
      <c r="V7" s="135"/>
      <c r="W7" s="135"/>
    </row>
    <row r="8">
      <c r="A8" s="430" t="s">
        <v>7101</v>
      </c>
      <c r="B8" s="430" t="s">
        <v>7102</v>
      </c>
      <c r="C8" s="106" t="s">
        <v>7103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7104</v>
      </c>
      <c r="F8" s="214" t="str">
        <f>IFERROR(__xludf.DUMMYFUNCTION("GOOGLETRANSLATE(B8,""zh-tw"",""en"")"),"7 - If your computer cannot handle these options, please choose the best option.")</f>
        <v>7 - If your computer cannot handle these options, please choose the best option.</v>
      </c>
      <c r="G8" s="446" t="s">
        <v>7105</v>
      </c>
      <c r="H8" s="431" t="str">
        <f>IFERROR(__xludf.DUMMYFUNCTION("GOOGLETRANSLATE(B8,""zh-tw"",""zh"")"),"7 - 如果你的电脑无法负荷这些选项，请依照最佳的选项即可。")</f>
        <v>7 - 如果你的电脑无法负荷这些选项，请依照最佳的选项即可。</v>
      </c>
      <c r="I8" s="432" t="s">
        <v>7106</v>
      </c>
      <c r="J8" s="432" t="s">
        <v>7107</v>
      </c>
      <c r="K8" s="433" t="s">
        <v>7108</v>
      </c>
      <c r="L8" s="433" t="s">
        <v>7109</v>
      </c>
      <c r="M8" s="135"/>
      <c r="N8" s="135"/>
      <c r="O8" s="135"/>
      <c r="P8" s="135"/>
      <c r="Q8" s="135"/>
      <c r="R8" s="135"/>
      <c r="S8" s="135"/>
      <c r="T8" s="135"/>
      <c r="U8" s="135"/>
      <c r="V8" s="135"/>
      <c r="W8" s="135"/>
    </row>
    <row r="9">
      <c r="A9" s="430" t="s">
        <v>7110</v>
      </c>
      <c r="B9" s="430" t="s">
        <v>7111</v>
      </c>
      <c r="C9" s="106" t="s">
        <v>7112</v>
      </c>
      <c r="D9" s="106" t="str">
        <f>IFERROR(__xludf.DUMMYFUNCTION("GOOGLETRANSLATE(B9,""zh-tw"",""ja"")"),"8- ゲームを起動すると、その優れた安定性を体験できます。")</f>
        <v>8- ゲームを起動すると、その優れた安定性を体験できます。</v>
      </c>
      <c r="E9" s="445" t="s">
        <v>7113</v>
      </c>
      <c r="F9" s="214" t="str">
        <f>IFERROR(__xludf.DUMMYFUNCTION("GOOGLETRANSLATE(B9,""zh-tw"",""en"")"),"8- Now, launch the game and you will experience its excellent stability.")</f>
        <v>8- Now, launch the game and you will experience its excellent stability.</v>
      </c>
      <c r="G9" s="446" t="s">
        <v>7114</v>
      </c>
      <c r="H9" s="431" t="str">
        <f>IFERROR(__xludf.DUMMYFUNCTION("GOOGLETRANSLATE(B9,""zh-tw"",""zh"")"),"8- 现在，将游戏启动，你能体验到良好的稳定性能。")</f>
        <v>8- 现在，将游戏启动，你能体验到良好的稳定性能。</v>
      </c>
      <c r="I9" s="432" t="s">
        <v>7115</v>
      </c>
      <c r="J9" s="432" t="s">
        <v>7116</v>
      </c>
      <c r="K9" s="433" t="s">
        <v>7117</v>
      </c>
      <c r="L9" s="433" t="s">
        <v>7118</v>
      </c>
      <c r="M9" s="135"/>
      <c r="N9" s="135"/>
      <c r="O9" s="135"/>
      <c r="P9" s="135"/>
      <c r="Q9" s="135"/>
      <c r="R9" s="135"/>
      <c r="S9" s="135"/>
      <c r="T9" s="135"/>
      <c r="U9" s="135"/>
      <c r="V9" s="135"/>
      <c r="W9" s="135"/>
    </row>
    <row r="10">
      <c r="A10" s="430"/>
      <c r="B10" s="447" t="s">
        <v>7119</v>
      </c>
      <c r="C10" s="448"/>
      <c r="D10" s="449" t="s">
        <v>7120</v>
      </c>
      <c r="E10" s="450"/>
      <c r="F10" s="451" t="s">
        <v>7034</v>
      </c>
      <c r="G10" s="431"/>
      <c r="H10" s="452" t="s">
        <v>7121</v>
      </c>
      <c r="I10" s="453"/>
      <c r="J10" s="454" t="s">
        <v>7036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