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<sst xmlns="http://schemas.openxmlformats.org/spreadsheetml/2006/main" count="16290" uniqueCount="12583">
  <si>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</si>
  <si>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</si>
  <si>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</si>
  <si>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</si>
  <si>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</si>
  <si>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</si>
  <si>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</si>
  <si>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</si>
  <si>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</si>
  <si>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</si>
  <si>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</si>
  <si>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</si>
  <si>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</si>
  <si>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</si>
  <si>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</si>
  <si>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</si>
  <si>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</si>
  <si>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</si>
  <si>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</si>
  <si>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</si>
  <si>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</si>
  <si>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</si>
  <si>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</si>
  <si>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</si>
  <si>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</si>
  <si>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</si>
  <si>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</si>
  <si>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</si>
  <si>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</si>
  <si>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</si>
  <si>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</si>
  <si>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</si>
  <si>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</si>
  <si>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</si>
  <si>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</si>
  <si>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</si>
  <si>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</si>
  <si>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</si>
  <si>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</si>
  <si>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</si>
  <si>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</si>
  <si>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</si>
  <si>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</si>
  <si>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</si>
  <si>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</si>
  <si>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</si>
  <si>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</si>
  <si>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</si>
  <si>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</si>
  <si>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</si>
  <si>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</si>
  <si>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</si>
  <si>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</si>
  <si>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</si>
  <si>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</si>
  <si>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</si>
  <si>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</si>
  <si>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</si>
  <si>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</si>
  <si>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</si>
  <si>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</si>
  <si>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</si>
  <si>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</si>
  <si>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</si>
  <si>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</si>
  <si>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</si>
  <si>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</si>
  <si>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</si>
  <si>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</si>
  <si>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</si>
  <si>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</si>
  <si>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</si>
  <si>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</si>
  <si>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</si>
  <si>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</si>
  <si>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</si>
  <si>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</si>
  <si>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</si>
  <si>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</si>
  <si>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</si>
  <si>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</si>
  <si>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</si>
  <si>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</si>
  <si>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</si>
  <si>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</si>
  <si>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</si>
  <si>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</si>
  <si>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</si>
  <si>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</si>
  <si>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</si>
  <si>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</si>
  <si>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</si>
  <si>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</si>
  <si>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</si>
  <si>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</si>
  <si>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</si>
  <si>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</si>
  <si>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</si>
  <si>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</si>
  <si>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</si>
  <si>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</si>
  <si>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</si>
  <si>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</si>
  <si>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</si>
  <si>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</si>
  <si>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</si>
  <si>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</si>
  <si>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</si>
  <si>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</si>
  <si>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</si>
  <si>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</si>
  <si>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</si>
  <si>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</si>
  <si>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</si>
  <si>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</si>
  <si>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</si>
  <si>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</si>
  <si>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</si>
  <si>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</si>
  <si>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</si>
  <si>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</si>
  <si>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</si>
  <si>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</si>
  <si>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</si>
  <si>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</si>
  <si>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</si>
  <si>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</si>
  <si>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</si>
  <si>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</si>
  <si>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</si>
  <si>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</si>
  <si>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</si>
  <si>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</si>
  <si>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</si>
  <si>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</si>
  <si>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</si>
  <si>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</si>
  <si>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</si>
  <si>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</si>
  <si>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</si>
  <si>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</si>
  <si>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</si>
  <si>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</si>
  <si>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</si>
  <si>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</si>
  <si>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</si>
  <si>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</si>
  <si>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</si>
  <si>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</si>
  <si>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</si>
  <si>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</si>
  <si>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</si>
  <si>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</si>
  <si>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</si>
  <si>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</si>
  <si>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</si>
  <si>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</si>
  <si>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</si>
  <si>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</si>
  <si>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</si>
  <si>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</si>
  <si>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</si>
  <si>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</si>
  <si>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</si>
  <si>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</si>
  <si>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</si>
  <si>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</si>
  <si>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</si>
  <si>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</si>
  <si>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</si>
  <si>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</si>
  <si>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</si>
  <si>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</si>
  <si>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</si>
  <si>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</si>
  <si>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</si>
  <si>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</si>
  <si>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</si>
  <si>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</si>
  <si>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</si>
  <si>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</si>
  <si>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</si>
  <si>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</si>
  <si>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</si>
  <si>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</si>
  <si>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</si>
  <si>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</si>
  <si>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</si>
  <si>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</si>
  <si>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</si>
  <si>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</si>
  <si>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</si>
  <si>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</si>
  <si>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</si>
  <si>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</si>
  <si>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</si>
  <si>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</si>
  <si>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</si>
  <si>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</si>
  <si>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</si>
  <si>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</si>
  <si>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</si>
  <si>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</si>
  <si>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</si>
  <si>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</si>
  <si>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</si>
  <si>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</si>
  <si>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</si>
  <si>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</si>
  <si>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</si>
  <si>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</si>
  <si>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</si>
  <si>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</si>
  <si>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</si>
  <si>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</si>
  <si>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</si>
  <si>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</si>
  <si>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</si>
  <si>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</si>
  <si>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</si>
  <si>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</si>
  <si>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</si>
  <si>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</si>
  <si>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</si>
  <si>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</si>
  <si>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</si>
  <si>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</si>
  <si>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</si>
  <si>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</si>
  <si>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</si>
  <si>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</si>
  <si>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</si>
  <si>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</si>
  <si>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</si>
  <si>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</si>
  <si>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</si>
  <si>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</si>
  <si>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</si>
  <si>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</si>
  <si>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</si>
  <si>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</si>
  <si>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</si>
  <si>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</si>
  <si>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</si>
  <si>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</si>
  <si>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</si>
  <si>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</si>
  <si>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</si>
  <si>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</si>
  <si>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</si>
  <si>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</si>
  <si>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</si>
  <si>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</si>
  <si>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</si>
  <si>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</si>
  <si>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</si>
  <si>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</si>
  <si>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</si>
  <si>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</si>
  <si>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</si>
  <si>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</si>
  <si>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</si>
  <si>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</si>
  <si>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</si>
  <si>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</si>
  <si>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</si>
  <si>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</si>
  <si>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</si>
  <si>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</si>
  <si>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</si>
  <si>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</si>
  <si>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</si>
  <si>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</si>
  <si>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</si>
  <si>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</si>
  <si>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</si>
  <si>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</si>
  <si>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</si>
  <si>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</si>
  <si>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</si>
  <si>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</si>
  <si>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</si>
  <si>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</si>
  <si>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</si>
  <si>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</si>
  <si>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</si>
  <si>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</si>
  <si>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</si>
  <si>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</si>
  <si>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</si>
  <si>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</si>
  <si>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</si>
  <si>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</si>
  <si>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</si>
  <si>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</si>
  <si>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</si>
  <si>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</si>
  <si>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</si>
  <si>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</si>
  <si>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</si>
  <si>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</si>
  <si>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</si>
  <si>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</si>
  <si>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</si>
  <si>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</si>
  <si>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</si>
  <si>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</si>
  <si>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</si>
  <si>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</si>
  <si>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</si>
  <si>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</si>
  <si>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</si>
  <si>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</si>
  <si>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</si>
  <si>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</si>
  <si>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</si>
  <si>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</si>
  <si>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</si>
  <si>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</si>
  <si>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</si>
  <si>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</si>
  <si>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</si>
  <si>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</si>
  <si>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</si>
  <si>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</si>
  <si>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</si>
  <si>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</si>
  <si>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</si>
  <si>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</si>
  <si>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</si>
  <si>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</si>
  <si>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</si>
  <si>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</si>
  <si>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</si>
  <si>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</si>
  <si>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</si>
  <si>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</si>
  <si>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</si>
  <si>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</si>
  <si>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</si>
  <si>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</si>
  <si>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</si>
  <si>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</si>
  <si>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</si>
  <si>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</si>
  <si>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</si>
  <si>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</si>
  <si>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</si>
  <si>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</si>
  <si>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</si>
  <si>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</si>
  <si>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</si>
  <si>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</si>
  <si>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</si>
  <si>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</si>
  <si>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</si>
  <si>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</si>
  <si>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</si>
  <si>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</si>
  <si>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</si>
  <si>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</si>
  <si>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</si>
  <si>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</si>
  <si>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</si>
  <si>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</si>
  <si>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</si>
  <si>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</si>
  <si>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</si>
  <si>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</si>
  <si>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</si>
  <si>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</si>
  <si>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</si>
  <si>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</si>
  <si>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</si>
  <si>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</si>
  <si>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</si>
  <si>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</si>
  <si>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</si>
  <si>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</si>
  <si>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</si>
  <si>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</si>
  <si>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</si>
  <si>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</si>
  <si>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</si>
  <si>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</si>
  <si>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</si>
  <si>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</si>
  <si>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</si>
  <si>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</si>
  <si>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</si>
  <si>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</si>
  <si>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</si>
  <si>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</si>
  <si>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</si>
  <si>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</si>
  <si>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</si>
  <si>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</si>
  <si>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</si>
  <si>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</si>
  <si>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</si>
  <si>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</si>
  <si>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</si>
  <si>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</si>
  <si>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</si>
  <si>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</si>
  <si>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</si>
  <si>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</si>
  <si>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</si>
  <si>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</si>
  <si>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</si>
  <si>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</si>
  <si>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</si>
  <si>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</si>
  <si>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</si>
  <si>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</si>
  <si>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</si>
  <si>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</si>
  <si>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</si>
  <si>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</si>
  <si>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</si>
  <si>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</si>
  <si>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</si>
  <si>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</si>
  <si>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</si>
  <si>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</si>
  <si>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</si>
  <si>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</si>
  <si>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</si>
  <si>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</si>
  <si>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</si>
  <si>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</si>
  <si>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</si>
  <si>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</si>
  <si>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</si>
  <si>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</si>
  <si>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</si>
  <si>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</si>
  <si>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</si>
  <si>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</si>
  <si>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</si>
  <si>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</si>
  <si>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</si>
  <si>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</si>
  <si>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</si>
  <si>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</si>
  <si>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</si>
  <si>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</si>
  <si>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</si>
  <si>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</si>
  <si>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</si>
  <si>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</si>
  <si>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</si>
  <si>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</si>
  <si>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</si>
  <si>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</si>
  <si>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</si>
  <si>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</si>
  <si>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</si>
  <si>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</si>
  <si>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</si>
  <si>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</si>
  <si>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</si>
  <si>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</si>
  <si>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</si>
  <si>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</si>
  <si>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</si>
  <si>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</si>
  <si>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</si>
  <si>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</si>
  <si>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</si>
  <si>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</si>
  <si>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</si>
  <si>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</si>
  <si>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</si>
  <si>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</si>
  <si>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</si>
  <si>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</si>
  <si>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</si>
  <si>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</si>
  <si>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</si>
  <si>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</si>
  <si>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</si>
  <si>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</si>
  <si>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</si>
  <si>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</si>
  <si>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</si>
  <si>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</si>
  <si>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</si>
  <si>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</si>
  <si>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</si>
  <si>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</si>
  <si>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</si>
  <si>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</si>
  <si>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</si>
  <si>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</si>
  <si>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</si>
  <si>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</si>
  <si>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</si>
  <si>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</si>
  <si>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</si>
  <si>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</si>
  <si>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</si>
  <si>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</si>
  <si>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</si>
  <si>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</si>
  <si>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</si>
  <si>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</si>
  <si>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</si>
  <si>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</si>
  <si>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</si>
  <si>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</si>
  <si>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</si>
  <si>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</si>
  <si>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</si>
  <si>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</si>
  <si>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</si>
  <si>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</si>
  <si>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</si>
  <si>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</si>
  <si>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</si>
  <si>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</si>
  <si>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</si>
  <si>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</si>
  <si>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</si>
  <si>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</si>
  <si>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</si>
  <si>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</si>
  <si>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</si>
  <si>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</si>
  <si>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</si>
  <si>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</si>
  <si>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</si>
  <si>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</si>
  <si>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</si>
  <si>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</si>
  <si>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</si>
  <si>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</si>
  <si>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</si>
  <si>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</si>
  <si>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</si>
  <si>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</si>
  <si>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</si>
  <si>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</si>
  <si>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</si>
  <si>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</si>
  <si>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</si>
  <si>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</si>
  <si>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</si>
  <si>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</si>
  <si>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</si>
  <si>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</si>
  <si>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</si>
  <si>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</si>
  <si>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</si>
  <si>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</si>
  <si>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</si>
  <si>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</si>
  <si>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</si>
  <si>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</si>
  <si>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</si>
  <si>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</si>
  <si>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</si>
  <si>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</si>
  <si>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</si>
  <si>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</si>
  <si>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</si>
  <si>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</si>
  <si>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</si>
  <si>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</si>
  <si>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</si>
  <si>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</si>
  <si>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</si>
  <si>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</si>
  <si>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</si>
  <si>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</si>
  <si>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</si>
  <si>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</si>
  <si>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</si>
  <si>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</si>
  <si>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</si>
  <si>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</si>
  <si>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</si>
  <si>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</si>
  <si>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</si>
  <si>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</si>
  <si>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</si>
  <si>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</si>
  <si>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</si>
  <si>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</si>
  <si>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</si>
  <si>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</si>
  <si>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</si>
  <si>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</si>
  <si>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</si>
  <si>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</si>
  <si>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</si>
  <si>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</si>
  <si>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</si>
  <si>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</si>
  <si>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</si>
  <si>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</si>
  <si>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</si>
  <si>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</si>
  <si>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</si>
  <si>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</si>
  <si>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</si>
  <si>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</si>
  <si>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</si>
  <si>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</si>
  <si>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</si>
  <si>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</si>
  <si>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</si>
  <si>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</si>
  <si>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</si>
  <si>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</si>
  <si>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</si>
  <si>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</si>
  <si>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</si>
  <si>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</si>
  <si>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</si>
  <si>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</si>
  <si>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</si>
  <si>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</si>
  <si>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</si>
  <si>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</si>
  <si>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</si>
  <si>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</si>
  <si>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</si>
  <si>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</si>
  <si>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</si>
  <si>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</si>
  <si>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</si>
  <si>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</si>
  <si>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</si>
  <si>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</si>
  <si>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</si>
  <si>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</si>
  <si>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</si>
  <si>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</si>
  <si>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</si>
  <si>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</si>
  <si>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</si>
  <si>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</si>
  <si>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</si>
  <si>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</si>
  <si>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</si>
  <si>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</si>
  <si>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</si>
  <si>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</si>
  <si>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</si>
  <si>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</si>
  <si>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</si>
  <si>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</si>
  <si>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</si>
  <si>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</si>
  <si>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</si>
  <si>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</si>
  <si>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</si>
  <si>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</si>
  <si>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</si>
  <si>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</si>
  <si>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</si>
  <si>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</si>
  <si>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</si>
  <si>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</si>
  <si>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</si>
  <si>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</si>
  <si>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</si>
  <si>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</si>
  <si>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</si>
  <si>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</si>
  <si>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</si>
  <si>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</si>
  <si>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</si>
  <si>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</si>
  <si>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</si>
  <si>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</si>
  <si>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</si>
  <si>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</si>
  <si>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</si>
  <si>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</si>
  <si>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</si>
  <si>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</si>
  <si>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</si>
  <si>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</si>
  <si>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</si>
  <si>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</si>
  <si>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</si>
  <si>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</si>
  <si>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</si>
  <si>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</si>
  <si>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</si>
  <si>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</si>
  <si>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</si>
  <si>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</si>
  <si>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</si>
  <si>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</si>
  <si>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</si>
  <si>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</si>
  <si>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</si>
  <si>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</si>
  <si>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</si>
  <si>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</si>
  <si>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</si>
  <si>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</si>
  <si>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</si>
  <si>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</si>
  <si>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</si>
  <si>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</si>
  <si>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</si>
  <si>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</si>
  <si>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</si>
  <si>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</si>
  <si>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</si>
  <si>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</si>
  <si>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</si>
  <si>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</si>
  <si>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</si>
  <si>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</si>
  <si>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</si>
  <si>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</si>
  <si>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</si>
  <si>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</si>
  <si>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</si>
  <si>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</si>
  <si>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</si>
  <si>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</si>
  <si>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</si>
  <si>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</si>
  <si>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</si>
  <si>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</si>
  <si>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</si>
  <si>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</si>
  <si>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</si>
  <si>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</si>
  <si>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</si>
  <si>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</si>
  <si>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</si>
  <si>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</si>
  <si>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</si>
  <si>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</si>
  <si>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</si>
  <si>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</si>
  <si>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</si>
  <si>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</si>
  <si>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</si>
  <si>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</si>
  <si>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</si>
  <si>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</si>
  <si>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</si>
  <si>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</si>
  <si>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</si>
  <si>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</si>
  <si>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</si>
  <si>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</si>
  <si>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</si>
  <si>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</si>
  <si>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</si>
  <si>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</si>
  <si>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</si>
  <si>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</si>
  <si>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</si>
  <si>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</si>
  <si>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</si>
  <si>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</si>
  <si>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</si>
  <si>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</si>
  <si>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</si>
  <si>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</si>
  <si>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</si>
  <si>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</si>
  <si>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</si>
  <si>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</si>
  <si>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</si>
  <si>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</si>
  <si>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</si>
  <si>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</si>
  <si>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</si>
  <si>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</si>
  <si>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</si>
  <si>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</si>
  <si>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</si>
  <si>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</si>
  <si>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</si>
  <si>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</si>
  <si>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</si>
  <si>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</si>
  <si>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</si>
  <si>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</si>
  <si>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</si>
  <si>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</si>
  <si>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</si>
  <si>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</si>
  <si>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</si>
  <si>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</si>
  <si>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</si>
  <si>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</si>
  <si>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</si>
  <si>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</si>
  <si>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</si>
  <si>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</si>
  <si>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</si>
  <si>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</si>
  <si>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</si>
  <si>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</si>
  <si>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</si>
  <si>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</si>
  <si>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</si>
  <si>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</si>
  <si>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</si>
  <si>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</si>
  <si>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</si>
  <si>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</si>
  <si>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</si>
  <si>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</si>
  <si>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</si>
  <si>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</si>
  <si>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</si>
  <si>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</si>
  <si>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</si>
  <si>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</si>
  <si>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</si>
  <si>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</si>
  <si>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</si>
  <si>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</si>
  <si>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</si>
  <si>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</si>
  <si>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</si>
  <si>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</si>
  <si>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</si>
  <si>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</si>
  <si>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</si>
  <si>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</si>
  <si>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</si>
  <si>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</si>
  <si>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</si>
  <si>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</si>
  <si>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</si>
  <si>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</si>
  <si>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</si>
  <si>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</si>
  <si>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</si>
  <si>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</si>
  <si>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</si>
  <si>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</si>
  <si>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</si>
  <si>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</si>
  <si>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</si>
  <si>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</si>
  <si>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</si>
  <si>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</si>
  <si>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</si>
  <si>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</si>
  <si>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</si>
  <si>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</si>
  <si>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</si>
  <si>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</si>
  <si>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</si>
  <si>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</si>
  <si>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</si>
  <si>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</si>
  <si>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</si>
  <si>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</si>
  <si>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</si>
  <si>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</si>
  <si>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</si>
  <si>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</si>
  <si>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</si>
  <si>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</si>
  <si>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</si>
  <si>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</si>
  <si>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</si>
  <si>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</si>
  <si>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</si>
  <si>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</si>
  <si>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</si>
  <si>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</si>
  <si>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</si>
  <si>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</si>
  <si>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</si>
  <si>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</si>
  <si>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</si>
  <si>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</si>
  <si>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</si>
  <si>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</si>
  <si>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</si>
  <si>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</si>
  <si>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</si>
  <si>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</si>
  <si>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</si>
  <si>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</si>
  <si>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</si>
  <si>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</si>
  <si>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</si>
  <si>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</si>
  <si>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</si>
  <si>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</si>
  <si>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</si>
  <si>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</si>
  <si>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</si>
  <si>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</si>
  <si>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</si>
  <si>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</si>
  <si>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</si>
  <si>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</si>
  <si>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</si>
  <si>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</si>
  <si>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</si>
  <si>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</si>
  <si>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</si>
  <si>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</si>
  <si>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</si>
  <si>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</si>
  <si>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</si>
  <si>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</si>
  <si>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</si>
  <si>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</si>
  <si>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</si>
  <si>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</si>
  <si>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</si>
  <si>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</si>
  <si>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</si>
  <si>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</si>
  <si>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</si>
  <si>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</si>
  <si>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</si>
  <si>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</si>
  <si>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</si>
  <si>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</si>
  <si>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</si>
  <si>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</si>
  <si>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</si>
  <si>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</si>
  <si>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</si>
  <si>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</si>
  <si>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</si>
  <si>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</si>
  <si>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</si>
  <si>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</si>
  <si>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</si>
  <si>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</si>
  <si>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</si>
  <si>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</si>
  <si>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</si>
  <si>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</si>
  <si>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</si>
  <si>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</si>
  <si>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</si>
  <si>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</si>
  <si>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</si>
  <si>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</si>
  <si>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</si>
  <si>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</si>
  <si>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</si>
  <si>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</si>
  <si>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</si>
  <si>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</si>
  <si>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</si>
  <si>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</si>
  <si>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</si>
  <si>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</si>
  <si>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</si>
  <si>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</si>
  <si>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</si>
  <si>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</si>
  <si>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</si>
  <si>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</si>
  <si>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</si>
  <si>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</si>
  <si>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</si>
  <si>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</si>
  <si>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</si>
  <si>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</si>
  <si>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</si>
  <si>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</si>
  <si>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</si>
  <si>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</si>
  <si>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</si>
  <si>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</si>
  <si>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</si>
  <si>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</si>
  <si>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</si>
  <si>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</si>
  <si>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</si>
  <si>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</si>
  <si>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</si>
  <si>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</si>
  <si>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</si>
  <si>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</si>
  <si>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</si>
  <si>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</si>
  <si>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</si>
  <si>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</si>
  <si>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</si>
  <si>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</si>
  <si>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</si>
  <si>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</si>
  <si>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</si>
  <si>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</si>
  <si>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</si>
  <si>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</si>
  <si>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</si>
  <si>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</si>
  <si>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</si>
  <si>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</si>
  <si>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</si>
  <si>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</si>
  <si>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</si>
  <si>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</si>
  <si>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</si>
  <si>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</si>
  <si>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</si>
  <si>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</si>
  <si>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</si>
  <si>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</si>
  <si>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</si>
  <si>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</si>
  <si>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</si>
  <si>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</si>
  <si>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</si>
  <si>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</si>
  <si>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</si>
  <si>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</si>
  <si>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</si>
  <si>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</si>
  <si>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</si>
  <si>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</si>
  <si>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</si>
  <si>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</si>
  <si>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</si>
  <si>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</si>
  <si>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</si>
  <si>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</si>
  <si>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</si>
  <si>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</si>
  <si>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</si>
  <si>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</si>
  <si>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</si>
  <si>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</si>
  <si>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</si>
  <si>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</si>
  <si>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</si>
  <si>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</si>
  <si>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</si>
  <si>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</si>
  <si>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</si>
  <si>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</si>
  <si>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</si>
  <si>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</si>
  <si>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</si>
  <si>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</si>
  <si>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</si>
  <si>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</si>
  <si>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</si>
  <si>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</si>
  <si>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</si>
  <si>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</si>
  <si>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</si>
  <si>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</si>
  <si>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</si>
  <si>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</si>
  <si>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</si>
  <si>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</si>
  <si>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</si>
  <si>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</si>
  <si>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</si>
  <si>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</si>
  <si>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</si>
  <si>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</si>
  <si>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</si>
  <si>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</si>
  <si>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</si>
  <si>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</si>
  <si>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</si>
  <si>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</si>
  <si>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</si>
  <si>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</si>
  <si>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</si>
  <si>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</si>
  <si>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</si>
  <si>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</si>
  <si>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</si>
  <si>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</si>
  <si>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</si>
  <si>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</si>
  <si>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</si>
  <si>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</si>
  <si>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</si>
  <si>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</si>
  <si>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</si>
  <si>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</si>
  <si>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</si>
  <si>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</si>
  <si>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</si>
  <si>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</si>
  <si>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</si>
  <si>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</si>
  <si>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</si>
  <si>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</si>
  <si>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</si>
  <si>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</si>
  <si>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</si>
  <si>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</si>
  <si>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</si>
  <si>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</si>
  <si>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</si>
  <si>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</si>
  <si>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</si>
  <si>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</si>
  <si>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</si>
  <si>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</si>
  <si>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</si>
  <si>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</si>
  <si>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</si>
  <si>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</si>
  <si>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</si>
  <si>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</si>
  <si>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</si>
  <si>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</si>
  <si>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</si>
  <si>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</si>
  <si>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</si>
  <si>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</si>
  <si>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</si>
  <si>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</si>
  <si>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</si>
  <si>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</si>
  <si>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</si>
  <si>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</si>
  <si>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</si>
  <si>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</si>
  <si>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</si>
  <si>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</si>
  <si>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</si>
  <si>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</si>
  <si>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</si>
  <si>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</si>
  <si>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</si>
  <si>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</si>
  <si>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</si>
  <si>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</si>
  <si>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</si>
  <si>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</si>
  <si>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</si>
  <si>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</si>
  <si>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</si>
  <si>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</si>
  <si>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</si>
  <si>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</si>
  <si>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</si>
  <si>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</si>
  <si>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</si>
  <si>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</si>
  <si>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</si>
  <si>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</si>
  <si>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</si>
  <si>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</si>
  <si>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</si>
  <si>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</si>
  <si>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</si>
  <si>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</si>
  <si>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</si>
  <si>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</si>
  <si>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</si>
  <si>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</si>
  <si>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</si>
  <si>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</si>
  <si>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</si>
  <si>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</si>
  <si>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</si>
  <si>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</si>
  <si>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</si>
  <si>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</si>
  <si>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</si>
  <si>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</si>
  <si>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</si>
  <si>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</si>
  <si>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</si>
  <si>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</si>
  <si>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</si>
  <si>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</si>
  <si>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</si>
  <si>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</si>
  <si>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</si>
  <si>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</si>
  <si>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</si>
  <si>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</si>
  <si>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</si>
  <si>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</si>
  <si>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</si>
  <si>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</si>
  <si>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</si>
  <si>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</si>
  <si>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</si>
  <si>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</si>
  <si>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</si>
  <si>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</si>
  <si>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</si>
  <si>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</si>
  <si>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</si>
  <si>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</si>
  <si>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</si>
  <si>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</si>
  <si>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</si>
  <si>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</si>
  <si>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</si>
  <si>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</si>
  <si>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</si>
  <si>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</si>
  <si>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</si>
  <si>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</si>
  <si>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</si>
  <si>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</si>
  <si>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</si>
  <si>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</si>
  <si>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</si>
  <si>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</si>
  <si>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</si>
  <si>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</si>
  <si>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</si>
  <si>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</si>
  <si>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</si>
  <si>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</si>
  <si>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</si>
  <si>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</si>
  <si>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</si>
  <si>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</si>
  <si>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</si>
  <si>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</si>
  <si>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</si>
  <si>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</si>
  <si>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</si>
  <si>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</si>
  <si>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</si>
  <si>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</si>
  <si>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</si>
  <si>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</si>
  <si>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</si>
  <si>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</si>
  <si>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</si>
  <si>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</si>
  <si>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</si>
  <si>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</si>
  <si>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</si>
  <si>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</si>
  <si>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</si>
  <si>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</si>
  <si>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</si>
  <si>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</si>
  <si>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</si>
  <si>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</si>
  <si>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</si>
  <si>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</si>
  <si>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</si>
  <si>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</si>
  <si>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</si>
  <si>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</si>
  <si>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</si>
  <si>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</si>
  <si>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</si>
  <si>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</si>
  <si>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</si>
  <si>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</si>
  <si>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</si>
  <si>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</si>
  <si>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</si>
  <si>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</si>
  <si>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</si>
  <si>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</si>
  <si>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</si>
  <si>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</si>
  <si>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</si>
  <si>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</si>
  <si>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</si>
  <si>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</si>
  <si>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</si>
  <si>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</si>
  <si>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</si>
  <si>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</si>
  <si>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</si>
  <si>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</si>
  <si>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</si>
  <si>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</si>
  <si>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</si>
  <si>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</si>
  <si>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</si>
  <si>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</si>
  <si>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</si>
  <si>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</si>
  <si>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</si>
  <si>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</si>
  <si>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</si>
  <si>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</si>
  <si>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</si>
  <si>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</si>
  <si>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</si>
  <si>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</si>
  <si>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</si>
  <si>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</si>
  <si>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</si>
  <si>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</si>
  <si>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</si>
  <si>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</si>
  <si>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</si>
  <si>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</si>
  <si>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</si>
  <si>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</si>
  <si>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</si>
  <si>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</si>
  <si>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</si>
  <si>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</si>
  <si>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</si>
  <si>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</si>
  <si>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</si>
  <si>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</si>
  <si>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</si>
  <si>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</si>
  <si>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</si>
  <si>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</si>
  <si>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</si>
  <si>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</si>
  <si>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</si>
  <si>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</si>
  <si>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</si>
  <si>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</si>
  <si>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</si>
  <si>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</si>
  <si>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</si>
  <si>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</si>
  <si>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</si>
  <si>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</si>
  <si>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</si>
  <si>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</si>
  <si>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</si>
  <si>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</si>
  <si>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</si>
  <si>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</si>
  <si>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</si>
  <si>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</si>
  <si>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</si>
  <si>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</si>
  <si>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</si>
  <si>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</si>
  <si>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</si>
  <si>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</si>
  <si>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</si>
  <si>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</si>
  <si>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</si>
  <si>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</si>
  <si>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</si>
  <si>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</si>
  <si>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</si>
  <si>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</si>
  <si>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</si>
  <si>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</si>
  <si>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</si>
  <si>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</si>
  <si>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</si>
  <si>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</si>
  <si>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</si>
  <si>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</si>
  <si>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</si>
  <si>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</si>
  <si>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</si>
  <si>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</si>
  <si>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</si>
  <si>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</si>
  <si>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</si>
  <si>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</si>
  <si>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</si>
  <si>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</si>
  <si>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</si>
  <si>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</si>
  <si>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</si>
  <si>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</si>
  <si>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</si>
  <si>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</si>
  <si>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</si>
  <si>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</si>
  <si>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</si>
  <si>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</si>
  <si>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</si>
  <si>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</si>
  <si>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</si>
  <si>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</si>
  <si>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</si>
  <si>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</si>
  <si>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</si>
  <si>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</si>
  <si>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</si>
  <si>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</si>
  <si>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</si>
  <si>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</si>
  <si>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</si>
  <si>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</si>
  <si>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</si>
  <si>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</si>
  <si>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</si>
  <si>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</si>
  <si>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</si>
  <si>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</si>
  <si>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</si>
  <si>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</si>
  <si>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</si>
  <si>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</si>
  <si>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</si>
  <si>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</si>
  <si>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</si>
  <si>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</si>
  <si>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</si>
  <si>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</si>
  <si>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</si>
  <si>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</si>
  <si>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</si>
  <si>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</si>
  <si>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</si>
  <si>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</si>
  <si>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</si>
  <si>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</si>
  <si>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</si>
  <si>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</si>
  <si>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</si>
  <si>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</si>
  <si>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</si>
  <si>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</si>
  <si>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</si>
  <si>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</si>
  <si>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</si>
  <si>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</si>
  <si>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</si>
  <si>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</si>
  <si>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</si>
  <si>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</si>
  <si>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</si>
  <si>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</si>
  <si>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</si>
  <si>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</si>
  <si>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</si>
  <si>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</si>
  <si>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</si>
  <si>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</si>
  <si>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</si>
  <si>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</si>
  <si>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</si>
  <si>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</si>
  <si>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</si>
  <si>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</si>
  <si>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</si>
  <si>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</si>
  <si>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</si>
  <si>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</si>
  <si>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</si>
  <si>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</si>
  <si>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</si>
  <si>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</si>
  <si>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</si>
  <si>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</si>
  <si>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</si>
  <si>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</si>
  <si>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</si>
  <si>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</si>
  <si>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</si>
  <si>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</si>
  <si>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</si>
  <si>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</si>
  <si>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</si>
  <si>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</si>
  <si>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</si>
  <si>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</si>
  <si>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</si>
  <si>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</si>
  <si>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</si>
  <si>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</si>
  <si>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</si>
  <si>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</si>
  <si>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</si>
  <si>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</si>
  <si>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</si>
  <si>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</si>
  <si>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</si>
  <si>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</si>
  <si>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</si>
  <si>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</si>
  <si>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</si>
  <si>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</si>
  <si>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</si>
  <si>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</si>
  <si>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</si>
  <si>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</si>
  <si>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</si>
  <si>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</si>
  <si>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</si>
  <si>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</si>
  <si>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</si>
  <si>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</si>
  <si>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</si>
  <si>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</si>
  <si>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</si>
  <si>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</si>
  <si>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</si>
  <si>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</si>
  <si>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</si>
  <si>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</si>
  <si>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</si>
  <si>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</si>
  <si>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</si>
  <si>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</si>
  <si>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</si>
  <si>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</si>
  <si>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</si>
  <si>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</si>
  <si>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</si>
  <si>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</si>
  <si>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</si>
  <si>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</si>
  <si>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</si>
  <si>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</si>
  <si>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</si>
  <si>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</si>
  <si>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</si>
  <si>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</si>
  <si>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</si>
  <si>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</si>
  <si>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</si>
  <si>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</si>
  <si>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</si>
  <si>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</si>
  <si>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</si>
  <si>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</si>
  <si>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</si>
  <si>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</si>
  <si>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</si>
  <si>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</si>
  <si>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</si>
  <si>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</si>
  <si>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</si>
  <si>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</si>
  <si>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</si>
  <si>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</si>
  <si>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</si>
  <si>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</si>
  <si>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</si>
  <si>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</si>
  <si>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</si>
  <si>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</si>
  <si>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</si>
  <si>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</si>
  <si>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</si>
  <si>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</si>
  <si>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</si>
  <si>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</si>
  <si>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</si>
  <si>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</si>
  <si>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</si>
  <si>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</si>
  <si>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</si>
  <si>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</si>
  <si>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</si>
  <si>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</si>
  <si>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</si>
  <si>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</si>
  <si>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</si>
  <si>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</si>
  <si>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</si>
  <si>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</si>
  <si>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</si>
  <si>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</si>
  <si>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</si>
  <si>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</si>
  <si>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</si>
  <si>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</si>
  <si>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</si>
  <si>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</si>
  <si>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</si>
  <si>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</si>
  <si>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</si>
  <si>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</si>
  <si>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</si>
  <si>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</si>
  <si>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</si>
  <si>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</si>
  <si>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</si>
  <si>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</si>
  <si>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</si>
  <si>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</si>
  <si>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</si>
  <si>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</si>
  <si>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</si>
  <si>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</si>
  <si>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</si>
  <si>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</si>
  <si>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</si>
  <si>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</si>
  <si>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</si>
  <si>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</si>
  <si>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</si>
  <si>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</si>
  <si>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</si>
  <si>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</si>
  <si>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</si>
  <si>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</si>
  <si>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</si>
  <si>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</si>
  <si>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</si>
  <si>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</si>
  <si>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</si>
  <si>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</si>
  <si>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</si>
  <si>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</si>
  <si>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</si>
  <si>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</si>
  <si>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</si>
  <si>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</si>
  <si>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</si>
  <si>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</si>
  <si>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</si>
  <si>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</si>
  <si>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</si>
  <si>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</si>
  <si>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</si>
  <si>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</si>
  <si>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</si>
  <si>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</si>
  <si>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</si>
  <si>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</si>
  <si>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</si>
  <si>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</si>
  <si>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</si>
  <si>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</si>
  <si>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</si>
  <si>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</si>
  <si>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</si>
  <si>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</si>
  <si>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</si>
  <si>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</si>
  <si>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</si>
  <si>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</si>
  <si>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</si>
  <si>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</si>
  <si>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</si>
  <si>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</si>
  <si>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</si>
  <si>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</si>
  <si>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</si>
  <si>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</si>
  <si>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</si>
  <si>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</si>
  <si>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</si>
  <si>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</si>
  <si>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</si>
  <si>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</si>
  <si>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</si>
  <si>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</si>
  <si>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</si>
  <si>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</si>
  <si>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</si>
  <si>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</si>
  <si>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</si>
  <si>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</si>
  <si>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</si>
  <si>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</si>
  <si>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</si>
  <si>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</si>
  <si>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</si>
  <si>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</si>
  <si>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</si>
  <si>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</si>
  <si>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</si>
  <si>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</si>
  <si>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</si>
  <si>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</si>
  <si>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</si>
  <si>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</si>
  <si>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</si>
  <si>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</si>
  <si>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</si>
  <si>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</si>
  <si>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</si>
  <si>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</si>
  <si>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</si>
  <si>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</si>
  <si>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</si>
  <si>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</si>
  <si>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</si>
  <si>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</si>
  <si>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</si>
  <si>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</si>
  <si>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</si>
  <si>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</si>
  <si>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</si>
  <si>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</si>
  <si>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</si>
  <si>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</si>
  <si>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</si>
  <si>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</si>
  <si>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</si>
  <si>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</si>
  <si>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</si>
  <si>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</si>
  <si>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</si>
  <si>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</si>
  <si>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</si>
  <si>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</si>
  <si>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</si>
  <si>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</si>
  <si>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</si>
  <si>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</si>
  <si>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</si>
  <si>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</si>
  <si>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</si>
  <si>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</si>
  <si>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</si>
  <si>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</si>
  <si>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</si>
  <si>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</si>
  <si>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</si>
  <si>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</si>
  <si>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</si>
  <si>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</si>
  <si>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</si>
  <si>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</si>
  <si>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</si>
  <si>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</si>
  <si>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</si>
  <si>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</si>
  <si>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</si>
  <si>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</si>
  <si>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</si>
  <si>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</si>
  <si>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</si>
  <si>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</si>
  <si>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</si>
  <si>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</si>
  <si>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</si>
  <si>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</si>
  <si>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</si>
  <si>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</si>
  <si>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</si>
  <si>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</si>
  <si>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</si>
  <si>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</si>
  <si>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</si>
  <si>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</si>
  <si>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</si>
  <si>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</si>
  <si>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</si>
  <si>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</si>
  <si>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</si>
  <si>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</si>
  <si>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</si>
  <si>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</si>
  <si>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</si>
  <si>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</si>
  <si>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</si>
  <si>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</si>
  <si>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</si>
  <si>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</si>
  <si>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</si>
  <si>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</si>
  <si>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</si>
  <si>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</si>
  <si>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</si>
  <si>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</si>
  <si>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</si>
  <si>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</si>
  <si>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</si>
  <si>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</si>
  <si>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</si>
  <si>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</si>
  <si>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</si>
  <si>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</si>
  <si>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</si>
  <si>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</si>
  <si>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</si>
  <si>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</si>
  <si>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</si>
  <si>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</si>
  <si>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</si>
  <si>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</si>
  <si>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</si>
  <si>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</si>
  <si>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</si>
  <si>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</si>
  <si>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</si>
  <si>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</si>
  <si>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</si>
  <si>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</si>
  <si>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</si>
  <si>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</si>
  <si>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</si>
  <si>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</si>
  <si>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</si>
  <si>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</si>
  <si>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</si>
  <si>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</si>
  <si>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</si>
  <si>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</si>
  <si>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</si>
  <si>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</si>
  <si>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</si>
  <si>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</si>
  <si>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</si>
  <si>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</si>
  <si>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</si>
  <si>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</si>
  <si>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</si>
  <si>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</si>
  <si>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</si>
  <si>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</si>
  <si>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</si>
  <si>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</si>
  <si>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</si>
  <si>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</si>
  <si>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</si>
  <si>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</si>
  <si>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</si>
  <si>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</si>
  <si>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</si>
  <si>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</si>
  <si>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</si>
  <si>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</si>
  <si>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</si>
  <si>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</si>
  <si>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</si>
  <si>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</si>
  <si>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</si>
  <si>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</si>
  <si>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</si>
  <si>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</si>
  <si>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</si>
  <si>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</si>
  <si>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</si>
  <si>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</si>
  <si>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</si>
  <si>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</si>
  <si>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</si>
  <si>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</si>
  <si>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</si>
  <si>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</si>
  <si>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</si>
  <si>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</si>
  <si>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</si>
  <si>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</si>
  <si>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</si>
  <si>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</si>
  <si>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</si>
  <si>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</si>
  <si>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</si>
  <si>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</si>
  <si>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</si>
  <si>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</si>
  <si>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</si>
  <si>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</si>
  <si>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</si>
  <si>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</si>
  <si>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</si>
  <si>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</si>
  <si>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</si>
  <si>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</si>
  <si>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</si>
  <si>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</si>
  <si>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</si>
  <si>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</si>
  <si>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</si>
  <si>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</si>
  <si>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</si>
  <si>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</si>
  <si>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</si>
  <si>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</si>
  <si>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</si>
  <si>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</si>
  <si>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</si>
  <si>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</si>
  <si>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</si>
  <si>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</si>
  <si>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</si>
  <si>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</si>
  <si>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</si>
  <si>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</si>
  <si>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</si>
  <si>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</si>
  <si>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</si>
  <si>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</si>
  <si>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</si>
  <si>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</si>
  <si>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</si>
  <si>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</si>
  <si>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</si>
  <si>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</si>
  <si>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</si>
  <si>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</si>
  <si>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</si>
  <si>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</si>
  <si>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</si>
  <si>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</si>
  <si>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</si>
  <si>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</si>
  <si>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</si>
  <si>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</si>
  <si>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</si>
  <si>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</si>
  <si>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</si>
  <si>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</si>
  <si>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</si>
  <si>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</si>
  <si>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</si>
  <si>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</si>
  <si>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</si>
  <si>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</si>
  <si>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</si>
  <si>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</si>
  <si>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</si>
  <si>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</si>
  <si>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</si>
  <si>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</si>
  <si>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</si>
  <si>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</si>
  <si>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</si>
  <si>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</si>
  <si>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</si>
  <si>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</si>
  <si>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</si>
  <si>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</si>
  <si>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</si>
  <si>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</si>
  <si>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</si>
  <si>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</si>
  <si>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</si>
  <si>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</si>
  <si>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</si>
  <si>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</si>
  <si>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</si>
  <si>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</si>
  <si>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</si>
  <si>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</si>
  <si>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</si>
  <si>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</si>
  <si>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</si>
  <si>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</si>
  <si>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</si>
  <si>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</si>
  <si>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</si>
  <si>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</si>
  <si>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</si>
  <si>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</si>
  <si>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</si>
  <si>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</si>
  <si>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</si>
  <si>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</si>
  <si>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</si>
  <si>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</si>
  <si>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</si>
  <si>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</si>
  <si>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</si>
  <si>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</si>
  <si>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</si>
  <si>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</si>
  <si>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</si>
  <si>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</si>
  <si>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</si>
  <si>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</si>
  <si>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</si>
  <si>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</si>
  <si>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</si>
  <si>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</si>
  <si>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</si>
  <si>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</si>
  <si>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</si>
  <si>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</si>
  <si>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</si>
  <si>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</si>
  <si>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</si>
  <si>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</si>
  <si>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</si>
  <si>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</si>
  <si>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</si>
  <si>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</si>
  <si>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</si>
  <si>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</si>
  <si>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</si>
  <si>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</si>
  <si>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</si>
  <si>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</si>
  <si>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</si>
  <si>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</si>
  <si>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</si>
  <si>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</si>
  <si>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</si>
  <si>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</si>
  <si>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</si>
  <si>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</si>
  <si>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</si>
  <si>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</si>
  <si>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</si>
  <si>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</si>
  <si>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</si>
  <si>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</si>
  <si>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</si>
  <si>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</si>
  <si>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</si>
  <si>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</si>
  <si>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</si>
  <si>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</si>
  <si>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</si>
  <si>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</si>
  <si>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</si>
  <si>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</si>
  <si>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</si>
  <si>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</si>
  <si>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</si>
  <si>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</si>
  <si>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</si>
  <si>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</si>
  <si>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</si>
  <si>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</si>
  <si>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</si>
  <si>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</si>
  <si>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</si>
  <si>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</si>
  <si>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</si>
  <si>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</si>
  <si>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</si>
  <si>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</si>
  <si>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</si>
  <si>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</si>
  <si>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</si>
  <si>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</si>
  <si>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</si>
  <si>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</si>
  <si>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</si>
  <si>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</si>
  <si>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</si>
  <si>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</si>
  <si>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</si>
  <si>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</si>
  <si>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</si>
  <si>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</si>
  <si>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</si>
  <si>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</si>
  <si>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</si>
  <si>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</si>
  <si>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</si>
  <si>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</si>
  <si>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</si>
  <si>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</si>
  <si>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</si>
  <si>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</si>
  <si>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</si>
  <si>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</si>
  <si>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</si>
  <si>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</si>
  <si>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</si>
  <si>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</si>
  <si>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</si>
  <si>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</si>
  <si>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</si>
  <si>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</si>
  <si>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</si>
  <si>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</si>
  <si>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</si>
  <si>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</si>
  <si>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</si>
  <si>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</si>
  <si>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</si>
  <si>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</si>
  <si>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</si>
  <si>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</si>
  <si>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</si>
  <si>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</si>
  <si>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</si>
  <si>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</si>
  <si>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</si>
  <si>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</si>
  <si>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</si>
  <si>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</si>
  <si>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</si>
  <si>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</si>
  <si>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</si>
  <si>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</si>
  <si>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</si>
  <si>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</si>
  <si>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</si>
  <si>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</si>
  <si>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</si>
  <si>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</si>
  <si>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</si>
  <si>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</si>
  <si>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</si>
  <si>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</si>
  <si>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</si>
  <si>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</si>
  <si>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</si>
  <si>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</si>
  <si>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</si>
  <si>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</si>
  <si>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</si>
  <si>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</si>
  <si>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</si>
  <si>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</si>
  <si>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</si>
  <si>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</si>
  <si>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</si>
  <si>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</si>
  <si>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</si>
  <si>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</si>
  <si>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</si>
  <si>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</si>
  <si>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</si>
  <si>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</si>
  <si>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</si>
  <si>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</si>
  <si>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</si>
  <si>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</si>
  <si>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</si>
  <si>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</si>
  <si>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</si>
  <si>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</si>
  <si>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</si>
  <si>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</si>
  <si>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</si>
  <si>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</si>
  <si>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</si>
  <si>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</si>
  <si>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</si>
  <si>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</si>
  <si>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</si>
  <si>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</si>
  <si>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</si>
  <si>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</si>
  <si>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</si>
  <si>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</si>
  <si>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</si>
  <si>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</si>
  <si>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</si>
  <si>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</si>
  <si>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</si>
  <si>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</si>
  <si>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</si>
  <si>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</si>
  <si>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</si>
  <si>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</si>
  <si>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</si>
  <si>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</si>
  <si>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</si>
  <si>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</si>
  <si>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</si>
  <si>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</si>
  <si>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</si>
  <si>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</si>
  <si>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</si>
  <si>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</si>
  <si>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</si>
  <si>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</si>
  <si>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</si>
  <si>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</si>
  <si>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</si>
  <si>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</si>
  <si>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</si>
  <si>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</si>
  <si>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</si>
  <si>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</si>
  <si>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</si>
  <si>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</si>
  <si>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</si>
  <si>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</si>
  <si>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</si>
  <si>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</si>
  <si>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</si>
  <si>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</si>
  <si>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</si>
  <si>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</si>
  <si>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</si>
  <si>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</si>
  <si>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</si>
  <si>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</si>
  <si>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</si>
  <si>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</si>
  <si>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</si>
  <si>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</si>
  <si>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</si>
  <si>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</si>
  <si>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</si>
  <si>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</si>
  <si>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</si>
  <si>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</si>
  <si>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</si>
  <si>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</si>
  <si>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</si>
  <si>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</si>
  <si>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</si>
  <si>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</si>
  <si>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</si>
  <si>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</si>
  <si>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</si>
  <si>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</si>
  <si>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</si>
  <si>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</si>
  <si>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</si>
  <si>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</si>
  <si>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</si>
  <si>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</si>
  <si>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</si>
  <si>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</si>
  <si>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</si>
  <si>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</si>
  <si>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</si>
  <si>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</si>
  <si>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</si>
  <si>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</si>
  <si>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</si>
  <si>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</si>
  <si>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</si>
  <si>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</si>
  <si>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</si>
  <si>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</si>
  <si>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</si>
  <si>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</si>
  <si>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</si>
  <si>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</si>
  <si>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</si>
  <si>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</si>
  <si>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</si>
  <si>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</si>
  <si>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</si>
  <si>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</si>
  <si>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</si>
  <si>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</si>
  <si>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</si>
  <si>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</si>
  <si>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</si>
  <si>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</si>
  <si>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</si>
  <si>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</si>
  <si>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</si>
  <si>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</si>
  <si>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</si>
  <si>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</si>
  <si>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</si>
  <si>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</si>
  <si>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</si>
  <si>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</si>
  <si>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</si>
  <si>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</si>
  <si>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</si>
  <si>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</si>
  <si>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</si>
  <si>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</si>
  <si>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</si>
  <si>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</si>
  <si>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</si>
  <si>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</si>
  <si>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</si>
  <si>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</si>
  <si>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</si>
  <si>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</si>
  <si>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</si>
  <si>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</si>
  <si>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</si>
  <si>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</si>
  <si>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</si>
  <si>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</si>
  <si>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</si>
  <si>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</si>
  <si>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</si>
  <si>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</si>
  <si>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</si>
  <si>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</si>
  <si>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</si>
  <si>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</si>
  <si>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</si>
  <si>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</si>
  <si>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</si>
  <si>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</si>
  <si>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</si>
  <si>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</si>
  <si>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</si>
  <si>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</si>
  <si>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</si>
  <si>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</si>
  <si>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</si>
  <si>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</si>
  <si>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</si>
  <si>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</si>
  <si>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</si>
  <si>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</si>
  <si>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</si>
  <si>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</si>
  <si>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</si>
  <si>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</si>
  <si>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</si>
  <si>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</si>
  <si>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</si>
  <si>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</si>
  <si>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</si>
  <si>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</si>
  <si>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</si>
  <si>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</si>
  <si>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</si>
  <si>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</si>
  <si>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</si>
  <si>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</si>
  <si>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</si>
  <si>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</si>
  <si>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</si>
  <si>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</si>
  <si>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</si>
  <si>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</si>
  <si>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</si>
  <si>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</si>
  <si>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</si>
  <si>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</si>
  <si>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</si>
  <si>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</si>
  <si>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</si>
  <si>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</si>
  <si>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</si>
  <si>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</si>
  <si>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</si>
  <si>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</si>
  <si>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</si>
  <si>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</si>
  <si>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</si>
  <si>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</si>
  <si>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</si>
  <si>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</si>
  <si>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</si>
  <si>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</si>
  <si>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</si>
  <si>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</si>
  <si>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</si>
  <si>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</si>
  <si>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</si>
  <si>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</si>
  <si>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</si>
  <si>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</si>
  <si>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</si>
  <si>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</si>
  <si>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</si>
  <si>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</si>
  <si>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</si>
  <si>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</si>
  <si>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</si>
  <si>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</si>
  <si>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</si>
  <si>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</si>
  <si>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</si>
  <si>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</si>
  <si>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</si>
  <si>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</si>
  <si>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</si>
  <si>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</si>
  <si>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</si>
  <si>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</si>
  <si>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</si>
  <si>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</si>
  <si>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</si>
  <si>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</si>
  <si>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</si>
  <si>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</si>
  <si>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</si>
  <si>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</si>
  <si>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</si>
  <si>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</si>
  <si>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</si>
  <si>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</si>
  <si>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</si>
  <si>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</si>
  <si>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</si>
  <si>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</si>
  <si>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</si>
  <si>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</si>
  <si>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</si>
  <si>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</si>
  <si>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</si>
  <si>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</si>
  <si>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</si>
  <si>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</si>
  <si>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</si>
  <si>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</si>
  <si>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</si>
  <si>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</si>
  <si>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</si>
  <si>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</si>
  <si>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</si>
  <si>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</si>
  <si>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</si>
  <si>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</si>
  <si>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</si>
  <si>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</si>
  <si>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</si>
  <si>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</si>
  <si>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</si>
  <si>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</si>
  <si>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</si>
  <si>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</si>
  <si>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</si>
  <si>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</si>
  <si>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</si>
  <si>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</si>
  <si>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</si>
  <si>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</si>
  <si>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</si>
  <si>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</si>
  <si>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</si>
  <si>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</si>
  <si>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</si>
  <si>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</si>
  <si>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</si>
  <si>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</si>
  <si>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</si>
  <si>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</si>
  <si>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</si>
  <si>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</si>
  <si>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</si>
  <si>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</si>
  <si>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</si>
  <si>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</si>
  <si>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</si>
  <si>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</si>
  <si>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</si>
  <si>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</si>
  <si>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</si>
  <si>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</si>
  <si>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</si>
  <si>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</si>
  <si>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</si>
  <si>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</si>
  <si>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</si>
  <si>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</si>
  <si>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</si>
  <si>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</si>
  <si>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</si>
  <si>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</si>
  <si>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</si>
  <si>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</si>
  <si>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</si>
  <si>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</si>
  <si>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</si>
  <si>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</si>
  <si>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</si>
  <si>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</si>
  <si>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</si>
  <si>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</si>
  <si>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</si>
  <si>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</si>
  <si>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</si>
  <si>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</si>
  <si>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</si>
  <si>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</si>
  <si>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</si>
  <si>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</si>
  <si>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</si>
  <si>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</si>
  <si>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</si>
  <si>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</si>
  <si>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</si>
  <si>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</si>
  <si>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</si>
  <si>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</si>
  <si>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</si>
  <si>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</si>
  <si>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</si>
  <si>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</si>
  <si>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</si>
  <si>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</si>
  <si>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</si>
  <si>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</si>
  <si>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</si>
  <si>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</si>
  <si>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</si>
  <si>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</si>
  <si>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</si>
  <si>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</si>
  <si>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</si>
  <si>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</si>
  <si>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</si>
  <si>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</si>
  <si>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</si>
  <si>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</si>
  <si>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</si>
  <si>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</si>
  <si>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</si>
  <si>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</si>
  <si>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</si>
  <si>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</si>
  <si>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</si>
  <si>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</si>
  <si>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</si>
  <si>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</si>
  <si>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</si>
  <si>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</si>
  <si>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</si>
  <si>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</si>
  <si>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</si>
  <si>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</si>
  <si>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</si>
  <si>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</si>
  <si>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</si>
  <si>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</si>
  <si>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</si>
  <si>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</si>
  <si>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</si>
  <si>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</si>
  <si>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</si>
  <si>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</si>
  <si>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</si>
  <si>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</si>
  <si>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</si>
  <si>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</si>
  <si>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</si>
  <si>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</si>
  <si>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</si>
  <si>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</si>
  <si>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</si>
  <si>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</si>
  <si>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</si>
  <si>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</si>
  <si>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</si>
  <si>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</si>
  <si>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</si>
  <si>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</si>
  <si>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</si>
  <si>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</si>
  <si>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</si>
  <si>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</si>
  <si>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</si>
  <si>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</si>
  <si>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</si>
  <si>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</si>
  <si>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</si>
  <si>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</si>
  <si>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</si>
  <si>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</si>
  <si>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</si>
  <si>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</si>
  <si>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</si>
  <si>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</si>
  <si>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</si>
  <si>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</si>
  <si>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</si>
  <si>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</si>
  <si>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</si>
  <si>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</si>
  <si>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</si>
  <si>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</si>
  <si>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</si>
  <si>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</si>
  <si>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</si>
  <si>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</si>
  <si>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</si>
  <si>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</si>
  <si>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</si>
  <si>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</si>
  <si>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</si>
  <si>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</si>
  <si>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</si>
  <si>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</si>
  <si>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</si>
  <si>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</si>
  <si>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</si>
  <si>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</si>
  <si>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</si>
  <si>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</si>
  <si>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</si>
  <si>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</si>
  <si>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</si>
  <si>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</si>
  <si>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</si>
  <si>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</si>
  <si>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</si>
  <si>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</si>
  <si>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</si>
  <si>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</si>
  <si>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</si>
  <si>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</si>
  <si>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</si>
  <si>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</si>
  <si>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</si>
  <si>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</si>
  <si>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</si>
  <si>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</si>
  <si>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</si>
  <si>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</si>
  <si>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</si>
  <si>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</si>
  <si>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</si>
  <si>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</si>
  <si>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</si>
  <si>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</si>
  <si>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</si>
  <si>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</si>
  <si>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</si>
  <si>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</si>
  <si>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</si>
  <si>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</si>
  <si>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</si>
  <si>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</si>
  <si>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</si>
  <si>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</si>
  <si>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</si>
  <si>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</si>
  <si>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</si>
  <si>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</si>
  <si>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</si>
  <si>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</si>
  <si>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</si>
  <si>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</si>
  <si>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</si>
  <si>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</si>
  <si>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</si>
  <si>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</si>
  <si>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</si>
  <si>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</si>
  <si>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</si>
  <si>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</si>
  <si>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</si>
  <si>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</si>
  <si>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</si>
  <si>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</si>
  <si>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</si>
  <si>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</si>
  <si>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</si>
  <si>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</si>
  <si>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</si>
  <si>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</si>
  <si>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</si>
  <si>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</si>
  <si>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</si>
  <si>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</si>
  <si>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</si>
  <si>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</si>
  <si>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</si>
  <si>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</si>
  <si>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</si>
  <si>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</si>
  <si>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</si>
  <si>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</si>
  <si>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</si>
  <si>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</si>
  <si>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</si>
  <si>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</si>
  <si>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</si>
  <si>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</si>
  <si>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</si>
  <si>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</si>
  <si>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</si>
  <si>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</si>
  <si>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</si>
  <si>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</si>
  <si>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</si>
  <si>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</si>
  <si>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</si>
  <si>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</si>
  <si>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</si>
  <si>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</si>
  <si>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</si>
  <si>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</si>
  <si>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</si>
  <si>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</si>
  <si>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</si>
  <si>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</si>
  <si>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</si>
  <si>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</si>
  <si>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</si>
  <si>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</si>
  <si>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</si>
  <si>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</si>
  <si>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</si>
  <si>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</si>
  <si>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</si>
  <si>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</si>
  <si>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</si>
  <si>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</si>
  <si>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</si>
  <si>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</si>
  <si>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</si>
  <si>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</si>
  <si>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</si>
  <si>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</si>
  <si>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</si>
  <si>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</si>
  <si>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</si>
  <si>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</si>
  <si>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</si>
  <si>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</si>
  <si>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</si>
  <si>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</si>
  <si>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</si>
  <si>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</si>
  <si>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</si>
  <si>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</si>
  <si>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</si>
  <si>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</si>
  <si>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</si>
  <si>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</si>
  <si>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</si>
  <si>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</si>
  <si>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</si>
  <si>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</si>
  <si>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</si>
  <si>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</si>
  <si>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</si>
  <si>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</si>
  <si>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</si>
  <si>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</si>
  <si>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</si>
  <si>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</si>
  <si>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</si>
  <si>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</si>
  <si>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</si>
  <si>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</si>
  <si>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</si>
  <si>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</si>
  <si>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</si>
  <si>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</si>
  <si>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</si>
  <si>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</si>
  <si>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</si>
  <si>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</si>
  <si>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</si>
  <si>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</si>
  <si>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</si>
  <si>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</si>
  <si>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</si>
  <si>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</si>
  <si>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</si>
  <si>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</si>
  <si>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</si>
  <si>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</si>
  <si>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</si>
  <si>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</si>
  <si>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</si>
  <si>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</si>
  <si>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</si>
  <si>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</si>
  <si>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</si>
  <si>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</si>
  <si>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</si>
  <si>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</si>
  <si>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</si>
  <si>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</si>
  <si>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</si>
  <si>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</si>
  <si>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</si>
  <si>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</si>
  <si>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</si>
  <si>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</si>
  <si>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</si>
  <si>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</si>
  <si>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</si>
  <si>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</si>
  <si>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</si>
  <si>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</si>
  <si>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</si>
  <si>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</si>
  <si>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</si>
  <si>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</si>
  <si>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</si>
  <si>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</si>
  <si>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</si>
  <si>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</si>
  <si>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</si>
  <si>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</si>
  <si>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</si>
  <si>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</si>
  <si>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</si>
  <si>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</si>
  <si>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</si>
  <si>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</si>
  <si>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</si>
  <si>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</si>
  <si>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</si>
  <si>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</si>
  <si>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</si>
  <si>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</si>
  <si>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</si>
  <si>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</si>
  <si>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</si>
  <si>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</si>
  <si>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</si>
  <si>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</si>
  <si>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</si>
  <si>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</si>
  <si>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</si>
  <si>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</si>
  <si>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</si>
  <si>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</si>
  <si>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</si>
  <si>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</si>
  <si>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</si>
  <si>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</si>
  <si>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</si>
  <si>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</si>
  <si>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</si>
  <si>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</si>
  <si>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</si>
  <si>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</si>
  <si>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</si>
  <si>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</si>
  <si>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</si>
  <si>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</si>
  <si>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</si>
  <si>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</si>
  <si>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</si>
  <si>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</si>
  <si>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</si>
  <si>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</si>
  <si>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</si>
  <si>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</si>
  <si>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</si>
  <si>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</si>
  <si>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</si>
  <si>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</si>
  <si>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</si>
  <si>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</si>
  <si>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</si>
  <si>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</si>
  <si>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</si>
  <si>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</si>
  <si>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</si>
  <si>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</si>
  <si>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</si>
  <si>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</si>
  <si>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</si>
  <si>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</si>
  <si>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</si>
  <si>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</si>
  <si>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</si>
  <si>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</si>
  <si>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</si>
  <si>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</si>
  <si>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</si>
  <si>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</si>
  <si>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</si>
  <si>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</si>
  <si>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</si>
  <si>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</si>
  <si>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</si>
  <si>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</si>
  <si>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</si>
  <si>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</si>
  <si>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</si>
  <si>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</si>
  <si>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</si>
  <si>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</si>
  <si>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</si>
  <si>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</si>
  <si>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</si>
  <si>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</si>
  <si>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</si>
  <si>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</si>
  <si>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</si>
  <si>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</si>
  <si>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</si>
  <si>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</si>
  <si>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</si>
  <si>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</si>
  <si>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</si>
  <si>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</si>
  <si>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</si>
  <si>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</si>
  <si>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</si>
  <si>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</si>
  <si>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</si>
  <si>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</si>
  <si>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</si>
  <si>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</si>
  <si>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</si>
  <si>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</si>
  <si>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</si>
  <si>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</si>
  <si>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</si>
  <si>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</si>
  <si>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</si>
  <si>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</si>
  <si>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</si>
  <si>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</si>
  <si>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</si>
  <si>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</si>
  <si>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</si>
  <si>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</si>
  <si>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</si>
  <si>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</si>
  <si>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</si>
  <si>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</si>
  <si>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</si>
  <si>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</si>
  <si>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</si>
  <si>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</si>
  <si>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</si>
  <si>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</si>
  <si>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</si>
  <si>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</si>
  <si>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</si>
  <si>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</si>
  <si>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</si>
  <si>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</si>
  <si>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</si>
  <si>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</si>
  <si>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</si>
  <si>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</si>
  <si>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</si>
  <si>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</si>
  <si>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</si>
  <si>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</si>
  <si>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</si>
  <si>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</si>
  <si>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</si>
  <si>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</si>
  <si>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</si>
  <si>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</si>
  <si>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</si>
  <si>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</si>
  <si>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</si>
  <si>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</si>
  <si>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</si>
  <si>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</si>
  <si>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</si>
  <si>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</si>
  <si>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</si>
  <si>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</si>
  <si>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</si>
  <si>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</si>
  <si>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</si>
  <si>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</si>
  <si>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</si>
  <si>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</si>
  <si>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</si>
  <si>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</si>
  <si>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</si>
  <si>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</si>
  <si>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</si>
  <si>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</si>
  <si>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</si>
  <si>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</si>
  <si>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</si>
  <si>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</si>
  <si>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</si>
  <si>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</si>
  <si>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</si>
  <si>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</si>
  <si>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</si>
  <si>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</si>
  <si>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</si>
  <si>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</si>
  <si>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</si>
  <si>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</si>
  <si>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</si>
  <si>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</si>
  <si>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</si>
  <si>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</si>
  <si>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</si>
  <si>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</si>
  <si>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</si>
  <si>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</si>
  <si>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</si>
  <si>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</si>
  <si>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</si>
  <si>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</si>
  <si>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</si>
  <si>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</si>
  <si>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</si>
  <si>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</si>
  <si>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</si>
  <si>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</si>
  <si>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</si>
  <si>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</si>
  <si>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</si>
  <si>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</si>
  <si>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</si>
  <si>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</si>
  <si>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</si>
  <si>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</si>
  <si>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</si>
  <si>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</si>
  <si>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</si>
  <si>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</si>
  <si>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</si>
  <si>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</si>
  <si>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</si>
  <si>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</si>
  <si>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</si>
  <si>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</si>
  <si>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</si>
  <si>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</si>
  <si>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</si>
  <si>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</si>
  <si>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</si>
  <si>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</si>
  <si>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</si>
  <si>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</si>
  <si>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</si>
  <si>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</si>
  <si>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</si>
  <si>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</si>
  <si>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</si>
  <si>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</si>
  <si>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</si>
  <si>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</si>
  <si>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</si>
  <si>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</si>
  <si>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</si>
  <si>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</si>
  <si>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</si>
  <si>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</si>
  <si>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</si>
  <si>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</si>
  <si>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</si>
  <si>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</si>
  <si>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</si>
  <si>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</si>
  <si>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</si>
  <si>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</si>
  <si>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</si>
  <si>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</si>
  <si>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</si>
  <si>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</si>
  <si>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</si>
  <si>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</si>
  <si>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</si>
  <si>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</si>
  <si>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</si>
  <si>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</si>
  <si>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</si>
  <si>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</si>
  <si>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</si>
  <si>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</si>
  <si>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</si>
  <si>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</si>
  <si>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</si>
  <si>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</si>
  <si>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</si>
  <si>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</si>
  <si>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</si>
  <si>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</si>
  <si>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</si>
  <si>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</si>
  <si>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</si>
  <si>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</si>
  <si>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</si>
  <si>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</si>
  <si>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</si>
  <si>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</si>
  <si>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</si>
  <si>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</si>
  <si>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</si>
  <si>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</si>
  <si>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</si>
  <si>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</si>
  <si>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</si>
  <si>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</si>
  <si>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</si>
  <si>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</si>
  <si>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</si>
  <si>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</si>
  <si>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</si>
  <si>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</si>
  <si>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</si>
  <si>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</si>
  <si>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</si>
  <si>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</si>
  <si>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</si>
  <si>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</si>
  <si>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</si>
  <si>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</si>
  <si>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</si>
  <si>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</si>
  <si>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</si>
  <si>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</si>
  <si>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</si>
  <si>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</si>
  <si>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</si>
  <si>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</si>
  <si>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</si>
  <si>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</si>
  <si>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</si>
  <si>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</si>
  <si>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</si>
  <si>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</si>
  <si>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</si>
  <si>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</si>
  <si>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</si>
  <si>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</si>
  <si>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</si>
  <si>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</si>
  <si>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</si>
  <si>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</si>
  <si>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</si>
  <si>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</si>
  <si>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</si>
  <si>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</si>
  <si>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</si>
  <si>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</si>
  <si>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</si>
  <si>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</si>
  <si>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</si>
  <si>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</si>
  <si>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</si>
  <si>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</si>
  <si>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</si>
  <si>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</si>
  <si>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</si>
  <si>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</si>
  <si>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</si>
  <si>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</si>
  <si>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</si>
  <si>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</si>
  <si>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</si>
  <si>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</si>
  <si>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</si>
  <si>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</si>
  <si>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</si>
  <si>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</si>
  <si>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</si>
  <si>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</si>
  <si>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</si>
  <si>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</si>
  <si>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</si>
  <si>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</si>
  <si>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</si>
  <si>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</si>
  <si>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</si>
  <si>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</si>
  <si>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</si>
  <si>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</si>
  <si>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</si>
  <si>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</si>
  <si>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</si>
  <si>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</si>
  <si>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</si>
  <si>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</si>
  <si>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</si>
  <si>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</si>
  <si>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</si>
  <si>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</si>
  <si>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</si>
  <si>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</si>
  <si>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</si>
  <si>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</si>
  <si>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</si>
  <si>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</si>
  <si>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</si>
  <si>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</si>
  <si>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</si>
  <si>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</si>
  <si>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</si>
  <si>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</si>
  <si>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</si>
  <si>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</si>
  <si>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</si>
  <si>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</si>
  <si>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</si>
  <si>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</si>
  <si>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</si>
  <si>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</si>
  <si>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</si>
  <si>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</si>
  <si>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</si>
  <si>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</si>
  <si>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</si>
  <si>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</si>
  <si>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</si>
  <si>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</si>
  <si>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</si>
  <si>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</si>
  <si>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</si>
  <si>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</si>
  <si>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</si>
  <si>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</si>
  <si>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</si>
  <si>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</si>
  <si>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</si>
  <si>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</si>
  <si>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</si>
  <si>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</si>
  <si>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</si>
  <si>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</si>
  <si>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</si>
  <si>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</si>
  <si>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</si>
  <si>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</si>
  <si>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</si>
  <si>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</si>
  <si>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</si>
  <si>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</si>
  <si>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</si>
  <si>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</si>
  <si>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</si>
  <si>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</si>
  <si>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</si>
  <si>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</si>
  <si>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</si>
  <si>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</si>
  <si>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</si>
  <si>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</si>
  <si>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</si>
  <si>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</si>
  <si>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</si>
  <si>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</si>
  <si>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</si>
  <si>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</si>
  <si>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</si>
  <si>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</si>
  <si>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</si>
  <si>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</si>
  <si>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</si>
  <si>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</si>
  <si>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</si>
  <si>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</si>
  <si>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</si>
  <si>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</si>
  <si>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</si>
  <si>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</si>
  <si>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</si>
  <si>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</si>
  <si>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</si>
  <si>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</si>
  <si>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</si>
  <si>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</si>
  <si>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</si>
  <si>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</si>
  <si>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</si>
  <si>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</si>
  <si>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</si>
  <si>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</si>
  <si>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</si>
  <si>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</si>
  <si>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</si>
  <si>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</si>
  <si>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</si>
  <si>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</si>
  <si>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</si>
  <si>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</si>
  <si>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</si>
  <si>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</si>
  <si>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</si>
  <si>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</si>
  <si>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</si>
  <si>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</si>
  <si>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</si>
  <si>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</si>
  <si>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</si>
  <si>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</si>
  <si>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</si>
  <si>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</si>
  <si>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</si>
  <si>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</si>
  <si>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</si>
  <si>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</si>
  <si>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</si>
  <si>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</si>
  <si>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</si>
  <si>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</si>
  <si>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</si>
  <si>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</si>
  <si>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</si>
  <si>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</si>
  <si>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</si>
  <si>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</si>
  <si>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</si>
  <si>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</si>
  <si>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</si>
  <si>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</si>
  <si>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</si>
  <si>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</si>
  <si>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</si>
  <si>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</si>
  <si>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</si>
  <si>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</si>
  <si>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</si>
  <si>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</si>
  <si>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</si>
  <si>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</si>
  <si>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</si>
  <si>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</si>
  <si>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</si>
  <si>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</si>
  <si>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</si>
  <si>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</si>
  <si>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</si>
  <si>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</si>
  <si>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</si>
  <si>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</si>
  <si>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</si>
  <si>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</si>
  <si>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</si>
  <si>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</si>
  <si>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</si>
  <si>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</si>
  <si>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</si>
  <si>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</si>
  <si>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</si>
  <si>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</si>
  <si>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</si>
  <si>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</si>
  <si>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</si>
  <si>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</si>
  <si>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</si>
  <si>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</si>
  <si>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</si>
  <si>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</si>
  <si>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</si>
  <si>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</si>
  <si>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</si>
  <si>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</si>
  <si>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</si>
  <si>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</si>
  <si>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</si>
  <si>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</si>
  <si>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</si>
  <si>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</si>
  <si>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</si>
  <si>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</si>
  <si>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</si>
  <si>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</si>
  <si>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</si>
  <si>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</si>
  <si>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</si>
  <si>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</si>
  <si>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</si>
  <si>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</si>
  <si>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</si>
  <si>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</si>
  <si>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</si>
  <si>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</si>
  <si>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</si>
  <si>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</si>
  <si>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</si>
  <si>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</si>
  <si>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</si>
  <si>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</si>
  <si>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</si>
  <si>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</si>
  <si>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</si>
  <si>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</si>
  <si>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</si>
  <si>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</si>
  <si>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</si>
  <si>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</si>
  <si>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</si>
  <si>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</si>
  <si>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</si>
  <si>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</si>
  <si>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</si>
  <si>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</si>
  <si>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</si>
  <si>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</si>
  <si>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</si>
  <si>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</si>
  <si>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</si>
  <si>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</si>
  <si>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</si>
  <si>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</si>
  <si>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</si>
  <si>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</si>
  <si>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</si>
  <si>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</si>
  <si>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</si>
  <si>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</si>
  <si>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</si>
  <si>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</si>
  <si>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</si>
  <si>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</si>
  <si>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</si>
  <si>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</si>
  <si>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</si>
  <si>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</si>
  <si>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</si>
  <si>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</si>
  <si>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</si>
  <si>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</si>
  <si>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</si>
  <si>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</si>
  <si>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</si>
  <si>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</si>
  <si>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</si>
  <si>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</si>
  <si>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</si>
  <si>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</si>
  <si>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</si>
  <si>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</si>
  <si>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</si>
  <si>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</si>
  <si>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</si>
  <si>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</si>
  <si>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</si>
  <si>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</si>
  <si>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</si>
  <si>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</si>
  <si>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</si>
  <si>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</si>
  <si>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</si>
  <si>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</si>
  <si>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</si>
  <si>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</si>
  <si>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</si>
  <si>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</si>
  <si>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</si>
  <si>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</si>
  <si>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</si>
  <si>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</si>
  <si>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</si>
  <si>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</si>
  <si>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</si>
  <si>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</si>
  <si>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</si>
  <si>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</si>
  <si>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</si>
  <si>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</si>
  <si>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</si>
  <si>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</si>
  <si>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</si>
  <si>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</si>
  <si>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</si>
  <si>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</si>
  <si>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</si>
  <si>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</si>
  <si>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</si>
  <si>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</si>
  <si>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</si>
  <si>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</si>
  <si>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</si>
  <si>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</si>
  <si>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</si>
  <si>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</si>
  <si>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</si>
  <si>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</si>
  <si>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</si>
  <si>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</si>
  <si>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</si>
  <si>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</si>
  <si>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</si>
  <si>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</si>
  <si>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</si>
  <si>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</si>
  <si>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</si>
  <si>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</si>
  <si>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</si>
  <si>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</si>
  <si>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</si>
  <si>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</si>
  <si>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</si>
  <si>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</si>
  <si>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</si>
  <si>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</si>
  <si>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</si>
  <si>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</si>
  <si>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</si>
  <si>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</si>
  <si>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</si>
  <si>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</si>
  <si>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</si>
  <si>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</si>
  <si>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</si>
  <si>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</si>
  <si>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</si>
  <si>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</si>
  <si>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</si>
  <si>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</si>
  <si>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</si>
  <si>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</si>
  <si>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</si>
  <si>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</si>
  <si>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</si>
  <si>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</si>
  <si>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</si>
  <si>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</si>
  <si>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</si>
  <si>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</si>
  <si>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</si>
  <si>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</si>
  <si>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</si>
  <si>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</si>
  <si>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</si>
  <si>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</si>
  <si>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</si>
  <si>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</si>
  <si>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</si>
  <si>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</si>
  <si>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</si>
  <si>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</si>
  <si>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</si>
  <si>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</si>
  <si>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</si>
  <si>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</si>
  <si>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</si>
  <si>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</si>
  <si>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</si>
  <si>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</si>
  <si>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</si>
  <si>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</si>
  <si>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</si>
  <si>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</si>
  <si>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</si>
  <si>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</si>
  <si>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</si>
  <si>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</si>
  <si>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</si>
  <si>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</si>
  <si>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</si>
  <si>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</si>
  <si>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</si>
  <si>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</si>
  <si>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</si>
  <si>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</si>
  <si>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</si>
  <si>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</si>
  <si>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</si>
  <si>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</si>
  <si>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</si>
  <si>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</si>
  <si>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</si>
  <si>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</si>
  <si>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</si>
  <si>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</si>
  <si>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</si>
  <si>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</si>
  <si>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</si>
  <si>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</si>
  <si>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</si>
  <si>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</si>
  <si>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</si>
  <si>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</si>
  <si>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</si>
  <si>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</si>
  <si>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</si>
  <si>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</si>
  <si>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</si>
  <si>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</si>
  <si>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</si>
  <si>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</si>
  <si>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</si>
  <si>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</si>
  <si>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</si>
  <si>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</si>
  <si>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</si>
  <si>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</si>
  <si>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</si>
  <si>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</si>
  <si>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</si>
  <si>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</si>
  <si>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</si>
  <si>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</si>
  <si>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</si>
  <si>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</si>
  <si>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</si>
  <si>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</si>
  <si>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</si>
  <si>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</si>
  <si>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</si>
  <si>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</si>
  <si>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</si>
  <si>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</si>
  <si>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</si>
  <si>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</si>
  <si>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</si>
  <si>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</si>
  <si>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</si>
  <si>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</si>
  <si>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</si>
  <si>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</si>
  <si>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</si>
  <si>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</si>
  <si>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</si>
  <si>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</si>
  <si>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</si>
  <si>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</si>
  <si>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</si>
  <si>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</si>
  <si>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</si>
  <si>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</si>
  <si>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</si>
  <si>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</si>
  <si>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</si>
  <si>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</si>
  <si>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</si>
  <si>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</si>
  <si>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</si>
  <si>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</si>
  <si>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</si>
  <si>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</si>
  <si>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</si>
  <si>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</si>
  <si>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</si>
  <si>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</si>
  <si>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</si>
  <si>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</si>
  <si>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</si>
  <si>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</si>
  <si>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</si>
  <si>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</si>
  <si>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</si>
  <si>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</si>
  <si>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</si>
  <si>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</si>
  <si>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</si>
  <si>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</si>
  <si>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</si>
  <si>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</si>
  <si>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</si>
  <si>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</si>
  <si>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</si>
  <si>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</si>
  <si>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</si>
  <si>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</si>
  <si>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</si>
  <si>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</si>
  <si>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</si>
  <si>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</si>
  <si>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</si>
  <si>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</si>
  <si>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</si>
  <si>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</si>
  <si>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</si>
  <si>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</si>
  <si>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</si>
  <si>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</si>
  <si>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</si>
  <si>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</si>
  <si>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</si>
  <si>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</si>
  <si>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</si>
  <si>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</si>
  <si>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</si>
  <si>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</si>
  <si>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</si>
  <si>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</si>
  <si>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</si>
  <si>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</si>
  <si>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</si>
  <si>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</si>
  <si>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</si>
  <si>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</si>
  <si>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</si>
  <si>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</si>
  <si>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</si>
  <si>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</si>
  <si>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</si>
  <si>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</si>
  <si>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</si>
  <si>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</si>
  <si>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</si>
  <si>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</si>
  <si>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</si>
  <si>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</si>
  <si>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</si>
  <si>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</si>
  <si>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</si>
  <si>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</si>
  <si>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</si>
  <si>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</si>
  <si>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</si>
  <si>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</si>
  <si>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</si>
  <si>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</si>
  <si>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</si>
  <si>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</si>
  <si>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</si>
  <si>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</si>
  <si>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</si>
  <si>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</si>
  <si>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</si>
  <si>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</si>
  <si>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</si>
  <si>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</si>
  <si>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</si>
  <si>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</si>
  <si>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</si>
  <si>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</si>
  <si>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</si>
  <si>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</si>
  <si>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</si>
  <si>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</si>
  <si>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</si>
  <si>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</si>
  <si>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</si>
  <si>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</si>
  <si>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</si>
  <si>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</si>
  <si>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</si>
  <si>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</si>
  <si>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</si>
  <si>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</si>
  <si>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</si>
  <si>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</si>
  <si>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</si>
  <si>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</si>
  <si>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</si>
  <si>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</si>
  <si>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</si>
  <si>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</si>
  <si>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</si>
  <si>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</si>
  <si>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</si>
  <si>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</si>
  <si>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</si>
  <si>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</si>
  <si>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</si>
  <si>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</si>
  <si>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</si>
  <si>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</si>
  <si>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</si>
  <si>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</si>
  <si>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</si>
  <si>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</si>
  <si>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</si>
  <si>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</si>
  <si>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</si>
  <si>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</si>
  <si>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</si>
  <si>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</si>
  <si>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</si>
  <si>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</si>
  <si>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</si>
  <si>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</si>
  <si>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</si>
  <si>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</si>
  <si>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</si>
  <si>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</si>
  <si>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</si>
  <si>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</si>
  <si>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</si>
  <si>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</si>
  <si>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</si>
  <si>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</si>
  <si>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</si>
  <si>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</si>
  <si>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</si>
  <si>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</si>
  <si>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</si>
  <si>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</si>
  <si>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</si>
  <si>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</si>
  <si>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</si>
  <si>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</si>
  <si>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</si>
  <si>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</si>
  <si>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</si>
  <si>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</si>
  <si>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</si>
  <si>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</si>
  <si>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</si>
  <si>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</si>
  <si>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</si>
  <si>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</si>
  <si>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</si>
  <si>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</si>
  <si>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</si>
  <si>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</si>
  <si>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</si>
  <si>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</si>
  <si>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</si>
  <si>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</si>
  <si>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</si>
  <si>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</si>
  <si>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</si>
  <si>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</si>
  <si>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</si>
  <si>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</si>
  <si>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</si>
  <si>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</si>
  <si>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</si>
  <si>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</si>
  <si>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</si>
  <si>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</si>
  <si>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</si>
  <si>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</si>
  <si>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</si>
  <si>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</si>
  <si>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</si>
  <si>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</si>
  <si>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</si>
  <si>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</si>
  <si>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</si>
  <si>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</si>
  <si>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</si>
  <si>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</si>
  <si>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</si>
  <si>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</si>
  <si>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</si>
  <si>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</si>
  <si>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</si>
  <si>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</si>
  <si>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</si>
  <si>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</si>
  <si>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</si>
  <si>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</si>
  <si>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</si>
  <si>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</si>
  <si>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</si>
  <si>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</si>
  <si>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</si>
  <si>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</si>
  <si>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</si>
  <si>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</si>
  <si>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</si>
  <si>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</si>
  <si>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</si>
  <si>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</si>
  <si>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</si>
  <si>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</si>
  <si>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</si>
  <si>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</si>
  <si>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</si>
  <si>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</si>
  <si>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</si>
  <si>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</si>
  <si>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</si>
  <si>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</si>
  <si>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</si>
  <si>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</si>
  <si>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</si>
  <si>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</si>
  <si>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</si>
  <si>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</si>
  <si>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</si>
  <si>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</si>
  <si>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</si>
  <si>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</si>
  <si>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</si>
  <si>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</si>
  <si>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</si>
  <si>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</si>
  <si>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</si>
  <si>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</si>
  <si>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</si>
  <si>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</si>
  <si>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</si>
  <si>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</si>
  <si>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</si>
  <si>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</si>
  <si>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</si>
  <si>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</si>
  <si>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</si>
  <si>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</si>
  <si>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</si>
  <si>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</si>
  <si>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</si>
  <si>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</si>
  <si>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</si>
  <si>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</si>
  <si>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</si>
  <si>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</si>
  <si>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</si>
  <si>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</si>
  <si>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</si>
  <si>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</si>
  <si>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</si>
  <si>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</si>
  <si>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</si>
  <si>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</si>
  <si>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</si>
  <si>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</si>
  <si>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</si>
  <si>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</si>
  <si>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</si>
  <si>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</si>
  <si>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</si>
  <si>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</si>
  <si>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</si>
  <si>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</si>
  <si>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</si>
  <si>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</si>
  <si>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</si>
  <si>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</si>
  <si>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</si>
  <si>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</si>
  <si>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</si>
  <si>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</si>
  <si>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</si>
  <si>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</si>
  <si>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</si>
  <si>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</si>
  <si>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</si>
  <si>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</si>
  <si>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</si>
  <si>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</si>
  <si>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</si>
  <si>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</si>
  <si>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</si>
  <si>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</si>
  <si>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</si>
  <si>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</si>
  <si>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</si>
  <si>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</si>
  <si>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</si>
  <si>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</si>
  <si>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</si>
  <si>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</si>
  <si>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</si>
  <si>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</si>
  <si>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</si>
  <si>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</si>
  <si>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</si>
  <si>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</si>
  <si>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</si>
  <si>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</si>
  <si>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</si>
  <si>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</si>
  <si>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</si>
  <si>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</si>
  <si>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</si>
  <si>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</si>
  <si>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</si>
  <si>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</si>
  <si>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</si>
  <si>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</si>
  <si>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</si>
  <si>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</si>
  <si>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</si>
  <si>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</si>
  <si>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</si>
  <si>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</si>
  <si>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</si>
  <si>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</si>
  <si>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</si>
  <si>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</si>
  <si>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</si>
  <si>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</si>
  <si>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</si>
  <si>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</si>
  <si>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</si>
  <si>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</si>
  <si>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</si>
  <si>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</si>
  <si>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</si>
  <si>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</si>
  <si>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</si>
  <si>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</si>
  <si>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</si>
  <si>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</si>
  <si>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</si>
  <si>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</si>
  <si>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</si>
  <si>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</si>
  <si>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</si>
  <si>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</si>
  <si>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</si>
  <si>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</si>
  <si>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</si>
  <si>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</si>
  <si>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</si>
  <si>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</si>
  <si>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</si>
  <si>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</si>
  <si>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</si>
  <si>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</si>
  <si>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</si>
  <si>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</si>
  <si>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</si>
  <si>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</si>
  <si>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</si>
  <si>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</si>
  <si>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</si>
  <si>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</si>
  <si>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</si>
  <si>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</si>
  <si>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</si>
  <si>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</si>
  <si>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</si>
  <si>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</si>
  <si>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</si>
  <si>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</si>
  <si>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</si>
  <si>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</si>
  <si>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</si>
  <si>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</si>
  <si>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</si>
  <si>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</si>
  <si>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</si>
  <si>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</si>
  <si>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</si>
  <si>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</si>
  <si>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</si>
  <si>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</si>
  <si>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</si>
  <si>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</si>
  <si>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</si>
  <si>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</si>
  <si>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</si>
  <si>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</si>
  <si>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</si>
  <si>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</si>
  <si>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</si>
  <si>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</si>
  <si>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</si>
  <si>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</si>
  <si>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</si>
  <si>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</si>
  <si>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</si>
  <si>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</si>
  <si>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</si>
  <si>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</si>
  <si>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</si>
  <si>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</si>
  <si>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</si>
  <si>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</si>
  <si>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</si>
  <si>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</si>
  <si>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</si>
  <si>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</si>
  <si>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</si>
  <si>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</si>
  <si>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</si>
  <si>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</si>
  <si>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</si>
  <si>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</si>
  <si>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</si>
  <si>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</si>
  <si>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</si>
  <si>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</si>
  <si>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</si>
  <si>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</si>
  <si>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</si>
  <si>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</si>
  <si>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</si>
  <si>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</si>
  <si>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</si>
  <si>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</si>
  <si>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</si>
  <si>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</si>
  <si>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</si>
  <si>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</si>
  <si>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</si>
  <si>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</si>
  <si>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</si>
  <si>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</si>
  <si>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</si>
  <si>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</si>
  <si>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</si>
  <si>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</si>
  <si>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</si>
  <si>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</si>
  <si>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</si>
  <si>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</si>
  <si>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</si>
  <si>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</si>
  <si>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</si>
  <si>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</si>
  <si>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</si>
  <si>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</si>
  <si>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</si>
  <si>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</si>
  <si>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</si>
  <si>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</si>
  <si>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</si>
  <si>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</si>
  <si>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</si>
  <si>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</si>
  <si>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</si>
  <si>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</si>
  <si>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</si>
  <si>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</si>
  <si>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</si>
  <si>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</si>
  <si>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</si>
  <si>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</si>
  <si>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</si>
  <si>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</si>
  <si>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</si>
  <si>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</si>
  <si>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</si>
  <si>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</si>
  <si>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</si>
  <si>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</si>
  <si>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</si>
  <si>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</si>
  <si>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</si>
  <si>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</si>
  <si>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</si>
  <si>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</si>
  <si>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</si>
  <si>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</si>
  <si>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</si>
  <si>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</si>
  <si>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</si>
  <si>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</si>
  <si>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</si>
  <si>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</si>
  <si>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</si>
  <si>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</si>
  <si>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</si>
  <si>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</si>
  <si>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</si>
  <si>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</si>
  <si>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</si>
  <si>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</si>
  <si>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</si>
  <si>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</si>
  <si>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</si>
  <si>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</si>
  <si>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</si>
  <si>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</si>
  <si>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</si>
  <si>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</si>
  <si>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</si>
  <si>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</si>
  <si>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</si>
  <si>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</si>
  <si>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</si>
  <si>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</si>
  <si>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</si>
  <si>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</si>
  <si>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</si>
  <si>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</si>
  <si>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</si>
  <si>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</si>
  <si>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</si>
  <si>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</si>
  <si>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</si>
  <si>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</si>
  <si>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</si>
  <si>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</si>
  <si>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</si>
  <si>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</si>
  <si>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</si>
  <si>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</si>
  <si>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</si>
  <si>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</si>
  <si>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</si>
  <si>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</si>
  <si>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</si>
  <si>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</si>
  <si>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</si>
  <si>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</si>
  <si>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</si>
  <si>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</si>
  <si>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</si>
  <si>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</si>
  <si>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</si>
  <si>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</si>
  <si>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</si>
  <si>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</si>
  <si>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</si>
  <si>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</si>
  <si>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</si>
  <si>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</si>
  <si>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</si>
  <si>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</si>
  <si>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</si>
  <si>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</si>
  <si>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</si>
  <si>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</si>
  <si>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</si>
  <si>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</si>
  <si>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</si>
  <si>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</si>
  <si>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</si>
  <si>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</si>
  <si>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</si>
  <si>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</si>
  <si>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</si>
  <si>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</si>
  <si>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</si>
  <si>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</si>
  <si>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</si>
  <si>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</si>
  <si>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</si>
  <si>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</si>
  <si>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</si>
  <si>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</si>
  <si>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</si>
  <si>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</si>
  <si>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</si>
  <si>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</si>
  <si>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</si>
  <si>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</si>
  <si>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</si>
  <si>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</si>
  <si>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</si>
  <si>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</si>
  <si>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</si>
  <si>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</si>
  <si>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</si>
  <si>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</si>
  <si>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</si>
  <si>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</si>
  <si>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</si>
  <si>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</si>
  <si>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</si>
  <si>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</si>
  <si>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</si>
  <si>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</si>
  <si>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</si>
  <si>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</si>
  <si>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</si>
  <si>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</si>
  <si>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</si>
  <si>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</si>
  <si>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</si>
  <si>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</si>
  <si>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</si>
  <si>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</si>
  <si>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</si>
  <si>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</si>
  <si>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</si>
  <si>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</si>
  <si>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</si>
  <si>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</si>
  <si>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</si>
  <si>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</si>
  <si>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</si>
  <si>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</si>
  <si>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</si>
  <si>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</si>
  <si>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</si>
  <si>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</si>
  <si>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</si>
  <si>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</si>
  <si>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</si>
  <si>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</si>
  <si>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</si>
  <si>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</si>
  <si>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</si>
  <si>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</si>
  <si>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</si>
  <si>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</si>
  <si>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</si>
  <si>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</si>
  <si>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</si>
  <si>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</si>
  <si>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</si>
  <si>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</si>
  <si>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</si>
  <si>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</si>
  <si>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</si>
  <si>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</si>
  <si>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</si>
  <si>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</si>
  <si>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</si>
  <si>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</si>
  <si>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</si>
  <si>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</si>
  <si>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</si>
  <si>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</si>
  <si>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</si>
  <si>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</si>
  <si>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</si>
  <si>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</si>
  <si>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</si>
  <si>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</si>
  <si>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</si>
  <si>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</si>
  <si>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</si>
  <si>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</si>
  <si>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</si>
  <si>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</si>
  <si>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</si>
  <si>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</si>
  <si>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</si>
  <si>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</si>
  <si>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</si>
  <si>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</si>
  <si>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</si>
  <si>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</si>
  <si>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</si>
  <si>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</si>
  <si>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</si>
  <si>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</si>
  <si>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</si>
  <si>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</si>
  <si>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</si>
  <si>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</si>
  <si>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</si>
  <si>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</si>
  <si>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</si>
  <si>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</si>
  <si>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</si>
  <si>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</si>
  <si>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</si>
  <si>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</si>
  <si>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</si>
  <si>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</si>
  <si>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</si>
  <si>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</si>
  <si>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</si>
  <si>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</si>
  <si>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</si>
  <si>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</si>
  <si>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</si>
  <si>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</si>
  <si>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</si>
  <si>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</si>
  <si>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</si>
  <si>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</si>
  <si>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</si>
  <si>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</si>
  <si>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</si>
  <si>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</si>
  <si>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</si>
  <si>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</si>
  <si>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</si>
  <si>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</si>
  <si>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</si>
  <si>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</si>
  <si>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</si>
  <si>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</si>
  <si>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</si>
  <si>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</si>
  <si>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</si>
  <si>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</si>
  <si>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</si>
  <si>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</si>
  <si>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</si>
  <si>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</si>
  <si>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</si>
  <si>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</si>
  <si>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</si>
  <si>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</si>
  <si>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</si>
  <si>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</si>
  <si>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</si>
  <si>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</si>
  <si>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</si>
  <si>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</si>
  <si>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</si>
  <si>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</si>
  <si>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</si>
  <si>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</si>
  <si>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</si>
  <si>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</si>
  <si>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</si>
  <si>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</si>
  <si>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</si>
  <si>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</si>
  <si>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</si>
  <si>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</si>
  <si>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</si>
  <si>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</si>
  <si>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</si>
  <si>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</si>
  <si>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</si>
  <si>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</si>
  <si>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</si>
  <si>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</si>
  <si>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</si>
  <si>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</si>
  <si>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</si>
  <si>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</si>
  <si>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</si>
  <si>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</si>
  <si>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</si>
  <si>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</si>
  <si>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</si>
  <si>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</si>
  <si>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</si>
  <si>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</si>
  <si>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</si>
  <si>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</si>
  <si>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</si>
  <si>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</si>
  <si>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</si>
  <si>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</si>
  <si>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</si>
  <si>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</si>
  <si>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</si>
  <si>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</si>
  <si>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</si>
  <si>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</si>
  <si>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</si>
  <si>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</si>
  <si>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</si>
  <si>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</si>
  <si>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</si>
  <si>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</si>
  <si>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</si>
  <si>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</si>
  <si>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</si>
  <si>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</si>
  <si>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</si>
  <si>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</si>
  <si>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</si>
  <si>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</si>
  <si>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</si>
  <si>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</si>
  <si>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</si>
  <si>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</si>
  <si>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</si>
  <si>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</si>
  <si>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</si>
  <si>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</si>
  <si>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</si>
  <si>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</si>
  <si>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</si>
  <si>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</si>
  <si>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</si>
  <si>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</si>
  <si>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</si>
  <si>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</si>
  <si>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</si>
  <si>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</si>
  <si>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</si>
  <si>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</si>
  <si>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</si>
  <si>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</si>
  <si>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</si>
  <si>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</si>
  <si>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</si>
  <si>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</si>
  <si>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</si>
  <si>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</si>
  <si>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</si>
  <si>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</si>
  <si>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</si>
  <si>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</si>
  <si>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</si>
  <si>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</si>
  <si>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</si>
  <si>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</si>
  <si>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</si>
  <si>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</si>
  <si>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</si>
  <si>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</si>
  <si>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</si>
  <si>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</si>
  <si>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</si>
  <si>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</si>
  <si>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</si>
  <si>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</si>
  <si>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</si>
  <si>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</si>
  <si>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</si>
  <si>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</si>
  <si>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</si>
  <si>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</si>
  <si>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</si>
  <si>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</si>
  <si>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</si>
  <si>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</si>
  <si>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</si>
  <si>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</si>
  <si>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</si>
  <si>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</si>
  <si>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</si>
  <si>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</si>
  <si>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</si>
  <si>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</si>
  <si>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</si>
  <si>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</si>
  <si>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</si>
  <si>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</si>
  <si>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</si>
  <si>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</si>
  <si>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</si>
  <si>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</si>
  <si>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</si>
  <si>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</si>
  <si>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</si>
  <si>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</si>
  <si>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</si>
  <si>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</si>
  <si>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</si>
  <si>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</si>
  <si>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</si>
  <si>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</si>
  <si>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</si>
  <si>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</si>
  <si>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</si>
  <si>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</si>
  <si>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</si>
  <si>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</si>
  <si>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</si>
  <si>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</si>
  <si>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</si>
  <si>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</si>
  <si>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</si>
  <si>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</si>
  <si>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</si>
  <si>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</si>
  <si>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</si>
  <si>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</si>
  <si>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</si>
  <si>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</si>
  <si>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</si>
  <si>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</si>
  <si>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</si>
  <si>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</si>
  <si>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</si>
  <si>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</si>
  <si>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</si>
  <si>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</si>
  <si>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</si>
  <si>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</si>
  <si>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</si>
  <si>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</si>
  <si>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</si>
  <si>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</si>
  <si>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</si>
  <si>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</si>
  <si>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</si>
  <si>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</si>
  <si>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</si>
  <si>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</si>
  <si>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</si>
  <si>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</si>
  <si>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</si>
  <si>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</si>
  <si>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</si>
  <si>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</si>
  <si>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</si>
  <si>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</si>
  <si>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</si>
  <si>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</si>
  <si>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</si>
  <si>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</si>
  <si>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</si>
  <si>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</si>
  <si>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</si>
  <si>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</si>
  <si>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</si>
  <si>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</si>
  <si>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</si>
  <si>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</si>
  <si>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</si>
  <si>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</si>
  <si>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</si>
  <si>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</si>
  <si>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</si>
  <si>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</si>
  <si>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</si>
  <si>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</si>
  <si>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</si>
  <si>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</si>
  <si>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</si>
  <si>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</si>
  <si>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</si>
  <si>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</si>
  <si>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</si>
  <si>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</si>
  <si>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</si>
  <si>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</si>
  <si>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</si>
  <si>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</si>
  <si>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</si>
  <si>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</si>
  <si>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</si>
  <si>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</si>
  <si>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</si>
  <si>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</si>
  <si>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</si>
  <si>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</si>
  <si>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</si>
  <si>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</si>
  <si>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</si>
  <si>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</si>
  <si>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</si>
  <si>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</si>
  <si>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</si>
  <si>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</si>
  <si>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</si>
  <si>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</si>
  <si>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</si>
  <si>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</si>
  <si>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</si>
  <si>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</si>
  <si>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</si>
  <si>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</si>
  <si>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</si>
  <si>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</si>
  <si>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</si>
  <si>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</si>
  <si>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</si>
  <si>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</si>
  <si>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</si>
  <si>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</si>
  <si>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</si>
  <si>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</si>
  <si>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</si>
  <si>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</si>
  <si>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</si>
  <si>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</si>
  <si>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</si>
  <si>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</si>
  <si>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</si>
  <si>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</si>
  <si>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</si>
  <si>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</si>
  <si>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</si>
  <si>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</si>
  <si>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</si>
  <si>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</si>
  <si>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</si>
  <si>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</si>
  <si>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</si>
  <si>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</si>
  <si>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</si>
  <si>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</si>
  <si>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</si>
  <si>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</si>
  <si>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</si>
  <si>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</si>
  <si>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</si>
  <si>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</si>
  <si>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</si>
  <si>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</si>
  <si>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</si>
  <si>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</si>
  <si>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</si>
  <si>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</si>
  <si>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</si>
  <si>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</si>
  <si>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</si>
  <si>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</si>
  <si>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</si>
  <si>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</si>
  <si>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</si>
  <si>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</si>
  <si>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</si>
  <si>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</si>
  <si>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</si>
  <si>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</si>
  <si>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</si>
  <si>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</si>
  <si>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</si>
  <si>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</si>
  <si>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</si>
  <si>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</si>
  <si>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</si>
  <si>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</si>
  <si>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</si>
  <si>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</si>
  <si>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</si>
  <si>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</si>
  <si>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</si>
  <si>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</si>
  <si>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</si>
  <si>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</si>
  <si>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</si>
  <si>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</si>
  <si>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</si>
  <si>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</si>
  <si>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</si>
  <si>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</si>
  <si>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</si>
  <si>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</si>
  <si>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</si>
  <si>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</si>
  <si>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</si>
  <si>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</si>
  <si>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</si>
  <si>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</si>
  <si>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</si>
  <si>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</si>
  <si>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</si>
  <si>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</si>
  <si>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</si>
  <si>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</si>
  <si>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</si>
  <si>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</si>
  <si>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</si>
  <si>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</si>
  <si>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</si>
  <si>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</si>
  <si>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</si>
  <si>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</si>
  <si>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</si>
  <si>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</si>
  <si>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</si>
  <si>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</si>
  <si>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</si>
  <si>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</si>
  <si>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</si>
  <si>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</si>
  <si>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</si>
  <si>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</si>
  <si>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</si>
  <si>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</si>
  <si>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</si>
  <si>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</si>
  <si>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</si>
  <si>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</si>
  <si>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</si>
  <si>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</si>
  <si>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</si>
  <si>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</si>
  <si>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</si>
  <si>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</si>
  <si>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</si>
  <si>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</si>
  <si>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</si>
  <si>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</si>
  <si>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</si>
  <si>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</si>
  <si>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</si>
  <si>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</si>
  <si>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</si>
  <si>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</si>
  <si>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</si>
  <si>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</si>
  <si>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</si>
  <si>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</si>
  <si>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</si>
  <si>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</si>
  <si>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</si>
  <si>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</si>
  <si>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</si>
  <si>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</si>
  <si>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</si>
  <si>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</si>
  <si>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</si>
  <si>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</si>
  <si>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</si>
  <si>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</si>
  <si>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</si>
  <si>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</si>
  <si>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</si>
  <si>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</si>
  <si>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</si>
  <si>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</si>
  <si>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</si>
  <si>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</si>
  <si>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</si>
  <si>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</si>
  <si>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</si>
  <si>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</si>
  <si>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</si>
  <si>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</si>
  <si>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</si>
  <si>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</si>
  <si>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</si>
  <si>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</si>
  <si>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</si>
  <si>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</si>
  <si>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</si>
  <si>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</si>
  <si>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</si>
  <si>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</si>
  <si>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</si>
  <si>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</si>
  <si>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</si>
  <si>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</si>
  <si>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</si>
  <si>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</si>
  <si>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</si>
  <si>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</si>
  <si>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</si>
  <si>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</si>
  <si>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</si>
  <si>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</si>
  <si>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</si>
  <si>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</si>
  <si>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</si>
  <si>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</si>
  <si>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</si>
  <si>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</si>
  <si>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</si>
  <si>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</si>
  <si>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</si>
  <si>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</si>
  <si>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</si>
  <si>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</si>
  <si>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</si>
  <si>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</si>
  <si>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</si>
  <si>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</si>
  <si>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</si>
  <si>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</si>
  <si>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</si>
  <si>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</si>
  <si>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</si>
  <si>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</si>
  <si>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</si>
  <si>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</si>
  <si>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</si>
  <si>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</si>
  <si>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</si>
  <si>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</si>
  <si>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</si>
  <si>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</si>
  <si>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</si>
  <si>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</si>
  <si>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</si>
  <si>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</si>
  <si>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</si>
  <si>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</si>
  <si>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</si>
  <si>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</si>
  <si>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</si>
  <si>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</si>
  <si>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</si>
  <si>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</si>
  <si>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</si>
  <si>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</si>
  <si>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</si>
  <si>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</si>
  <si>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</si>
  <si>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</si>
  <si>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</si>
  <si>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</si>
  <si>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</si>
  <si>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</si>
  <si>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</si>
  <si>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</si>
  <si>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</si>
  <si>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</si>
  <si>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</si>
  <si>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</si>
  <si>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</si>
  <si>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</si>
  <si>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</si>
  <si>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</si>
  <si>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</si>
  <si>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</si>
  <si>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</si>
  <si>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</si>
  <si>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</si>
  <si>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</si>
  <si>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</si>
  <si>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</si>
  <si>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</si>
  <si>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</si>
  <si>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</si>
  <si>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</si>
  <si>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</si>
  <si>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</si>
  <si>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</si>
  <si>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</si>
  <si>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</si>
  <si>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</si>
  <si>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</si>
  <si>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</si>
  <si>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</si>
  <si>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</si>
  <si>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</si>
  <si>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</si>
  <si>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</si>
  <si>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</si>
  <si>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</si>
  <si>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</si>
  <si>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</si>
  <si>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</si>
  <si>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</si>
  <si>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</si>
  <si>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</si>
  <si>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</si>
  <si>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</si>
  <si>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</si>
  <si>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</si>
  <si>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</si>
  <si>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</si>
  <si>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</si>
  <si>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</si>
  <si>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</si>
  <si>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</si>
  <si>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</si>
  <si>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</si>
  <si>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</si>
  <si>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</si>
  <si>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</si>
  <si>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</si>
  <si>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</si>
  <si>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</si>
  <si>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</si>
  <si>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</si>
  <si>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</si>
  <si>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</si>
  <si>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</si>
  <si>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</si>
  <si>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</si>
  <si>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</si>
  <si>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</si>
  <si>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</si>
  <si>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</si>
  <si>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</si>
  <si>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</si>
  <si>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</si>
  <si>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</si>
  <si>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</si>
  <si>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</si>
  <si>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</si>
  <si>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</si>
  <si>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</si>
  <si>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</si>
  <si>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</si>
  <si>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</si>
  <si>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</si>
  <si>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</si>
  <si>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</si>
  <si>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</si>
  <si>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</si>
  <si>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</si>
  <si>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</si>
  <si>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</si>
  <si>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</si>
  <si>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</si>
  <si>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</si>
  <si>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</si>
  <si>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</si>
  <si>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</si>
  <si>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</si>
  <si>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</si>
  <si>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</si>
  <si>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</si>
  <si>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</si>
  <si>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</si>
  <si>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</si>
  <si>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</si>
  <si>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</si>
  <si>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</si>
  <si>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</si>
  <si>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</si>
  <si>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</si>
  <si>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</si>
  <si>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</si>
  <si>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</si>
  <si>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</si>
  <si>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</si>
  <si>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</si>
  <si>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</si>
  <si>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</si>
  <si>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</si>
  <si>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</si>
  <si>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</si>
  <si>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</si>
  <si>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</si>
  <si>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</si>
  <si>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</si>
  <si>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</si>
  <si>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</si>
  <si>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</si>
  <si>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</si>
  <si>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</si>
  <si>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</si>
  <si>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</si>
  <si>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</si>
  <si>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</si>
  <si>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</si>
  <si>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</si>
  <si>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</si>
  <si>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</si>
  <si>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</si>
  <si>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</si>
  <si>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</si>
  <si>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</si>
  <si>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</si>
  <si>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</si>
  <si>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</si>
  <si>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</si>
  <si>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</si>
  <si>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</si>
  <si>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</si>
  <si>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</si>
  <si>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</si>
  <si>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</si>
  <si>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</si>
  <si>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</si>
  <si>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</si>
  <si>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</si>
  <si>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</si>
  <si>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</si>
  <si>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</si>
  <si>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</si>
  <si>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</si>
  <si>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</si>
  <si>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</si>
  <si>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</si>
  <si>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</si>
  <si>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</si>
  <si>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</si>
  <si>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</si>
  <si>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</si>
  <si>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</si>
  <si>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</si>
  <si>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</si>
  <si>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</si>
  <si>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</si>
  <si>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</si>
  <si>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</si>
  <si>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</si>
  <si>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</si>
  <si>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</si>
  <si>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</si>
  <si>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</si>
  <si>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</si>
  <si>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</si>
  <si>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</si>
  <si>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</si>
  <si>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</si>
  <si>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</si>
  <si>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</si>
  <si>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</si>
  <si>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</si>
  <si>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</si>
  <si>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</si>
  <si>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</si>
  <si>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</si>
  <si>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</si>
  <si>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</si>
  <si>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</si>
  <si>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</si>
  <si>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</si>
  <si>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</si>
  <si>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</si>
  <si>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</si>
  <si>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</si>
  <si>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</si>
  <si>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</si>
  <si>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</si>
  <si>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</si>
  <si>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</si>
  <si>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</si>
  <si>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</si>
  <si>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</si>
  <si>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</si>
  <si>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</si>
  <si>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</si>
  <si>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</si>
  <si>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</si>
  <si>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</si>
  <si>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</si>
  <si>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</si>
  <si>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</si>
  <si>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</si>
  <si>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</si>
  <si>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</si>
  <si>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</si>
  <si>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</si>
  <si>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</si>
  <si>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</si>
  <si>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</si>
  <si>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</si>
  <si>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</si>
  <si>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</si>
  <si>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</si>
  <si>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</si>
  <si>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</si>
  <si>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</si>
  <si>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</si>
  <si>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</si>
  <si>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</si>
  <si>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</si>
  <si>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</si>
  <si>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</si>
  <si>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</si>
  <si>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</si>
  <si>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</si>
  <si>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</si>
  <si>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</si>
  <si>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</si>
  <si>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</si>
  <si>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</si>
  <si>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</si>
  <si>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</si>
  <si>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</si>
  <si>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</si>
  <si>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</si>
  <si>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</si>
  <si>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</si>
  <si>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</si>
  <si>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</si>
  <si>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</si>
  <si>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</si>
  <si>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</si>
  <si>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</si>
  <si>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</si>
  <si>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</si>
  <si>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</si>
  <si>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</si>
  <si>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</si>
  <si>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</si>
  <si>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</si>
  <si>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</si>
  <si>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</si>
  <si>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</si>
  <si>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</si>
  <si>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</si>
  <si>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</si>
  <si>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</si>
  <si>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</si>
  <si>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</si>
  <si>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</si>
  <si>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</si>
  <si>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</si>
  <si>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</si>
  <si>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</si>
  <si>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</si>
  <si>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</si>
  <si>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</si>
  <si>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</si>
  <si>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</si>
  <si>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</si>
  <si>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</si>
  <si>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</si>
  <si>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</si>
  <si>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</si>
  <si>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</si>
  <si>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</si>
  <si>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</si>
  <si>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</si>
  <si>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</si>
  <si>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</si>
  <si>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</si>
  <si>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</si>
  <si>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</si>
  <si>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</si>
  <si>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</si>
  <si>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</si>
  <si>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</si>
  <si>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</si>
  <si>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</si>
  <si>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</si>
  <si>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</si>
  <si>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</si>
  <si>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</si>
  <si>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</si>
  <si>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</si>
  <si>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</si>
  <si>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</si>
  <si>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</si>
  <si>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</si>
  <si>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</si>
  <si>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</si>
  <si>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</si>
  <si>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</si>
  <si>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</si>
  <si>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</si>
  <si>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</si>
  <si>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</si>
  <si>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</si>
  <si>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</si>
  <si>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</si>
  <si>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</si>
  <si>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</si>
  <si>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</si>
  <si>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</si>
  <si>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</si>
  <si>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</si>
  <si>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</si>
  <si>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</si>
  <si>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</si>
  <si>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</si>
  <si>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</si>
  <si>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</si>
  <si>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</si>
  <si>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</si>
  <si>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</si>
  <si>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</si>
  <si>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</si>
  <si>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</si>
  <si>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</si>
  <si>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</si>
  <si>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</si>
  <si>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</si>
  <si>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</si>
  <si>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</si>
  <si>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</si>
  <si>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</si>
  <si>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</si>
  <si>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</si>
  <si>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</si>
  <si>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</si>
  <si>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</si>
  <si>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</si>
  <si>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</si>
  <si>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</si>
  <si>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</si>
  <si>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</si>
  <si>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</si>
  <si>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</si>
  <si>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</si>
  <si>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</si>
  <si>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</si>
  <si>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</si>
  <si>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</si>
  <si>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</si>
  <si>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</si>
  <si>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</si>
  <si>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</si>
  <si>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</si>
  <si>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</si>
  <si>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</si>
  <si>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</si>
  <si>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</si>
  <si>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</si>
  <si>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</si>
  <si>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</si>
  <si>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</si>
  <si>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</si>
  <si>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</si>
  <si>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</si>
  <si>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</si>
  <si>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</si>
  <si>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</si>
  <si>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</si>
  <si>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</si>
  <si>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</si>
  <si>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</si>
  <si>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</si>
  <si>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</si>
  <si>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</si>
  <si>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</si>
  <si>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</si>
  <si>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</si>
  <si>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</si>
  <si>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</si>
  <si>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</si>
  <si>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</si>
  <si>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</si>
  <si>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</si>
  <si>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</si>
  <si>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</si>
  <si>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</si>
  <si>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</si>
  <si>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</si>
  <si>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</si>
  <si>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</si>
  <si>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</si>
  <si>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</si>
  <si>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</si>
  <si>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</si>
  <si>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</si>
  <si>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</si>
  <si>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</si>
  <si>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</si>
  <si>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</si>
  <si>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</si>
  <si>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</si>
  <si>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</si>
  <si>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</si>
  <si>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</si>
  <si>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</si>
  <si>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</si>
  <si>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</si>
  <si>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</si>
  <si>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</si>
  <si>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</si>
  <si>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</si>
  <si>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</si>
  <si>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</si>
  <si>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</si>
  <si>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</si>
  <si>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</si>
  <si>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</si>
  <si>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</si>
  <si>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</si>
  <si>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</si>
  <si>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</si>
  <si>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</si>
  <si>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</si>
  <si>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</si>
  <si>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</si>
  <si>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</si>
  <si>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</si>
  <si>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</si>
  <si>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</si>
  <si>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</si>
  <si>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</si>
  <si>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</si>
  <si>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</si>
  <si>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</si>
  <si>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</si>
  <si>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</si>
  <si>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</si>
  <si>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</si>
  <si>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</si>
  <si>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</si>
  <si>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</si>
  <si>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</si>
  <si>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</si>
  <si>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</si>
  <si>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</si>
  <si>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</si>
  <si>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</si>
  <si>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</si>
  <si>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</si>
  <si>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</si>
  <si>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</si>
  <si>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</si>
  <si>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</si>
  <si>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</si>
  <si>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</si>
  <si>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</si>
  <si>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</si>
  <si>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</si>
  <si>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</si>
  <si>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</si>
  <si>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</si>
  <si>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</si>
  <si>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</si>
  <si>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</si>
  <si>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</si>
  <si>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</si>
  <si>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</si>
  <si>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</si>
  <si>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</si>
  <si>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</si>
  <si>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</si>
  <si>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</si>
  <si>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</si>
  <si>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</si>
  <si>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</si>
  <si>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</si>
  <si>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</si>
  <si>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</si>
  <si>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</si>
  <si>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</si>
  <si>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</si>
  <si>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</si>
  <si>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</si>
  <si>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</si>
  <si>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</si>
  <si>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</si>
  <si>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</si>
  <si>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</si>
  <si>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</si>
  <si>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</si>
  <si>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</si>
  <si>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</si>
  <si>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</si>
  <si>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</si>
  <si>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</si>
  <si>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</si>
  <si>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</si>
  <si>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</si>
  <si>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</si>
  <si>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</si>
  <si>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</si>
  <si>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</si>
  <si>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</si>
  <si>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</si>
  <si>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</si>
  <si>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</si>
  <si>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</si>
  <si>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</si>
  <si>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</si>
  <si>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</si>
  <si>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</si>
  <si>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</si>
  <si>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</si>
  <si>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</si>
  <si>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</si>
  <si>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</si>
  <si>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</si>
  <si>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</si>
  <si>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</si>
  <si>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</si>
  <si>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</si>
  <si>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</si>
  <si>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</si>
  <si>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</si>
  <si>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</si>
  <si>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</si>
  <si>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</si>
  <si>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</si>
  <si>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</si>
  <si>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</si>
  <si>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</si>
  <si>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</si>
  <si>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</si>
  <si>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</si>
  <si>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</si>
  <si>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</si>
  <si>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</si>
  <si>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</si>
  <si>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</si>
  <si>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</si>
  <si>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</si>
  <si>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</si>
  <si>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</si>
  <si>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</si>
  <si>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</si>
  <si>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</si>
  <si>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</si>
  <si>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</si>
  <si>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</si>
  <si>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</si>
  <si>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</si>
  <si>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</si>
  <si>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</si>
  <si>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</si>
  <si>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</si>
  <si>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</si>
  <si>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</si>
  <si>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</si>
  <si>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</si>
  <si>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</si>
  <si>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</si>
  <si>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</si>
  <si>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</si>
  <si>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</si>
  <si>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</si>
  <si>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</si>
  <si>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</si>
  <si>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</si>
  <si>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</si>
  <si>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</si>
  <si>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</si>
  <si>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</si>
  <si>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</si>
  <si>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</si>
  <si>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</si>
  <si>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</si>
  <si>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</si>
  <si>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</si>
  <si>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</si>
  <si>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</si>
  <si>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</si>
  <si>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</si>
  <si>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</si>
  <si>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</si>
  <si>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</si>
  <si>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</si>
  <si>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</si>
  <si>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</si>
  <si>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</si>
  <si>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</si>
  <si>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</si>
  <si>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</si>
  <si>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</si>
  <si>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</si>
  <si>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</si>
  <si>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</si>
  <si>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</si>
  <si>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</si>
  <si>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</si>
  <si>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</si>
  <si>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</si>
  <si>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</si>
  <si>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</si>
  <si>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</si>
  <si>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</si>
  <si>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</si>
  <si>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</si>
  <si>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</si>
  <si>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</si>
  <si>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</si>
  <si>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</si>
  <si>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</si>
  <si>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</si>
  <si>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</si>
  <si>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</si>
  <si>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</si>
  <si>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</si>
  <si>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</si>
  <si>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</si>
  <si>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</si>
  <si>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</si>
  <si>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</si>
  <si>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</si>
  <si>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</si>
  <si>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</si>
  <si>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</si>
  <si>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</si>
  <si>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</si>
  <si>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</si>
  <si>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</si>
  <si>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</si>
  <si>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</si>
  <si>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</si>
  <si>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</si>
  <si>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</si>
  <si>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</si>
  <si>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</si>
  <si>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</si>
  <si>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</si>
  <si>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</si>
  <si>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</si>
  <si>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</si>
  <si>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</si>
  <si>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</si>
  <si>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</si>
  <si>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</si>
  <si>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</si>
  <si>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</si>
  <si>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</si>
  <si>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</si>
  <si>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</si>
  <si>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</si>
  <si>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</si>
  <si>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</si>
  <si>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</si>
  <si>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</si>
  <si>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</si>
  <si>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</si>
  <si>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</si>
  <si>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</si>
  <si>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</si>
  <si>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</si>
  <si>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</si>
  <si>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</si>
  <si>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</si>
  <si>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</si>
  <si>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</si>
  <si>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</si>
  <si>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</si>
  <si>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</si>
  <si>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</si>
  <si>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</si>
  <si>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</si>
  <si>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</si>
  <si>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</si>
  <si>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</si>
  <si>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</si>
  <si>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</si>
  <si>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</si>
  <si>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</si>
  <si>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</si>
  <si>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</si>
  <si>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</si>
  <si>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</si>
  <si>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</si>
  <si>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</si>
  <si>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</si>
  <si>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</si>
  <si>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</si>
  <si>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</si>
  <si>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</si>
  <si>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</si>
  <si>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</si>
  <si>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</si>
  <si>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</si>
  <si>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</si>
  <si>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</si>
  <si>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</si>
  <si>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</si>
  <si>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</si>
  <si>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</si>
  <si>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</si>
  <si>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</si>
  <si>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</si>
  <si>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</si>
  <si>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</si>
  <si>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</si>
  <si>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</si>
  <si>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</si>
  <si>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</si>
  <si>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</si>
  <si>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</si>
  <si>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</si>
  <si>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</si>
  <si>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</si>
  <si>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</si>
  <si>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</si>
  <si>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</si>
  <si>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</si>
  <si>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</si>
  <si>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</si>
  <si>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</si>
  <si>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</si>
  <si>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</si>
  <si>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</si>
  <si>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</si>
  <si>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</si>
  <si>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</si>
  <si>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</si>
  <si>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</si>
  <si>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</si>
  <si>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</si>
  <si>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</si>
  <si>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</si>
  <si>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</si>
  <si>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</si>
  <si>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</si>
  <si>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</si>
  <si>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</si>
  <si>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</si>
  <si>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</si>
  <si>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</si>
  <si>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</si>
  <si>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</si>
  <si>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</si>
  <si>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</si>
  <si>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</si>
  <si>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</si>
  <si>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</si>
  <si>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</si>
  <si>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</si>
  <si>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</si>
  <si>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</si>
  <si>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</si>
  <si>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</si>
  <si>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</si>
  <si>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</si>
  <si>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</si>
  <si>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</si>
  <si>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</si>
  <si>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</si>
  <si>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</si>
  <si>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</si>
  <si>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</si>
  <si>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</si>
  <si>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</si>
  <si>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</si>
  <si>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</si>
  <si>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</si>
  <si>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</si>
  <si>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</si>
  <si>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</si>
  <si>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</si>
  <si>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</si>
  <si>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</si>
  <si>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</si>
  <si>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</si>
  <si>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</si>
  <si>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</si>
  <si>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</si>
  <si>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</si>
  <si>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</si>
  <si>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</si>
  <si>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</si>
  <si>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</si>
  <si>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</si>
  <si>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</si>
  <si>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</si>
  <si>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</si>
  <si>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</si>
  <si>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</si>
  <si>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</si>
  <si>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</si>
  <si>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</si>
  <si>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</si>
  <si>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</si>
  <si>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</si>
  <si>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</si>
  <si>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</si>
  <si>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</si>
  <si>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</si>
  <si>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</si>
  <si>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</si>
  <si>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</si>
  <si>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</si>
  <si>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</si>
  <si>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</si>
  <si>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</si>
  <si>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</si>
  <si>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</si>
  <si>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</si>
  <si>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</si>
  <si>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</si>
  <si>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</si>
  <si>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</si>
  <si>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</si>
  <si>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</si>
  <si>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</si>
  <si>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</si>
  <si>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</si>
  <si>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</si>
  <si>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</si>
  <si>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</si>
  <si>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</si>
  <si>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</si>
  <si>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</si>
  <si>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</si>
  <si>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</si>
  <si>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</si>
  <si>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</si>
  <si>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</si>
  <si>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</si>
  <si>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</si>
  <si>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</si>
  <si>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</si>
  <si>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</si>
  <si>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</si>
  <si>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</si>
  <si>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</si>
  <si>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</si>
  <si>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</si>
  <si>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</si>
  <si>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</si>
  <si>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</si>
  <si>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</si>
  <si>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</si>
  <si>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</si>
  <si>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</si>
  <si>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</si>
  <si>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</si>
  <si>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</si>
  <si>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</si>
  <si>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</si>
  <si>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</si>
  <si>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</si>
  <si>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</si>
  <si>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</si>
  <si>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</si>
  <si>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</si>
  <si>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</si>
  <si>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</si>
  <si>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</si>
  <si>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</si>
  <si>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</si>
  <si>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</si>
  <si>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</si>
  <si>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</si>
  <si>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</si>
  <si>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</si>
  <si>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</si>
  <si>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</si>
  <si>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</si>
  <si>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</si>
  <si>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</si>
  <si>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</si>
  <si>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</si>
  <si>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</si>
  <si>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</si>
  <si>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</si>
  <si>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</si>
  <si>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</si>
  <si>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</si>
  <si>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</si>
  <si>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</si>
  <si>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</si>
  <si>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</si>
  <si>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</si>
  <si>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</si>
  <si>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</si>
  <si>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</si>
  <si>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</si>
  <si>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</si>
  <si>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</si>
  <si>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</si>
  <si>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</si>
  <si>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</si>
  <si>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</si>
  <si>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</si>
  <si>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</si>
  <si>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</si>
  <si>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</si>
  <si>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</si>
  <si>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</si>
  <si>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</si>
  <si>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</si>
  <si>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</si>
  <si>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</si>
  <si>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</si>
  <si>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</si>
  <si>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</si>
  <si>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</si>
  <si>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</si>
  <si>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</si>
  <si>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</si>
  <si>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</si>
  <si>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</si>
  <si>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</si>
  <si>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</si>
  <si>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</si>
  <si>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</si>
  <si>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</si>
  <si>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</si>
  <si>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</si>
  <si>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</si>
  <si>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</si>
  <si>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</si>
  <si>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</si>
  <si>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</si>
  <si>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</si>
  <si>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</si>
  <si>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</si>
  <si>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</si>
  <si>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</si>
  <si>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</si>
  <si>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</si>
  <si>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</si>
  <si>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</si>
  <si>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</si>
  <si>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</si>
  <si>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</si>
  <si>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</si>
  <si>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</si>
  <si>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</si>
  <si>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</si>
  <si>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</si>
  <si>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</si>
  <si>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</si>
  <si>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</si>
  <si>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</si>
  <si>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</si>
  <si>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</si>
  <si>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</si>
  <si>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</si>
  <si>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</si>
  <si>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</si>
  <si>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</si>
  <si>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</si>
  <si>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</si>
  <si>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</si>
  <si>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</si>
  <si>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</si>
  <si>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</si>
  <si>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</si>
  <si>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</si>
  <si>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</si>
  <si>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</si>
  <si>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</si>
  <si>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</si>
  <si>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</si>
  <si>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</si>
  <si>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</si>
  <si>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</si>
  <si>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</si>
  <si>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</si>
  <si>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</si>
  <si>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</si>
  <si>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</si>
  <si>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</si>
  <si>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</si>
  <si>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</si>
  <si>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</si>
  <si>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</si>
  <si>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</si>
  <si>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</si>
  <si>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</si>
  <si>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</si>
  <si>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</si>
  <si>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</si>
  <si>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</si>
  <si>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</si>
  <si>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</si>
  <si>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</si>
  <si>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</si>
  <si>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</si>
  <si>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</si>
  <si>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</si>
  <si>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</si>
  <si>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</si>
  <si>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</si>
  <si>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</si>
  <si>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</si>
  <si>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</si>
  <si>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</si>
  <si>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</si>
  <si>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</si>
  <si>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</si>
  <si>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</si>
  <si>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</si>
  <si>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</si>
  <si>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</si>
  <si>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</si>
  <si>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</si>
  <si>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</si>
  <si>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</si>
  <si>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</si>
  <si>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</si>
  <si>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</si>
  <si>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</si>
  <si>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</si>
  <si>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</si>
  <si>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</si>
  <si>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</si>
  <si>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</si>
  <si>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</si>
  <si>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</si>
  <si>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</si>
  <si>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</si>
  <si>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</si>
  <si>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</si>
  <si>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</si>
  <si>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</si>
  <si>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</si>
  <si>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</si>
  <si>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</si>
  <si>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</si>
  <si>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</si>
  <si>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</si>
  <si>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</si>
  <si>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</si>
  <si>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</si>
  <si>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</si>
  <si>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</si>
  <si>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</si>
  <si>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</si>
  <si>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</si>
  <si>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</si>
  <si>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</si>
  <si>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</si>
  <si>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</si>
  <si>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</si>
  <si>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</si>
  <si>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</si>
  <si>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</si>
  <si>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</si>
  <si>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</si>
  <si>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</si>
  <si>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</si>
  <si>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</si>
  <si>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</si>
  <si>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</si>
  <si>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</si>
  <si>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</si>
  <si>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</si>
  <si>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</si>
  <si>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</si>
  <si>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</si>
  <si>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</si>
  <si>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</si>
  <si>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</si>
  <si>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</si>
  <si>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</si>
  <si>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</si>
  <si>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</si>
  <si>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</si>
  <si>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</si>
  <si>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</si>
  <si>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</si>
  <si>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</si>
  <si>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</si>
  <si>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</si>
  <si>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</si>
  <si>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</si>
  <si>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</si>
  <si>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</si>
  <si>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</si>
  <si>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</si>
  <si>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</si>
  <si>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</si>
  <si>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</si>
  <si>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</si>
  <si>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</si>
  <si>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</si>
  <si>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</si>
  <si>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</si>
  <si>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</si>
  <si>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</si>
  <si>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</si>
  <si>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</si>
  <si>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</si>
  <si>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</si>
  <si>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</si>
  <si>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</si>
  <si>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</si>
  <si>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</si>
  <si>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</si>
  <si>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</si>
  <si>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</si>
  <si>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</si>
  <si>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</si>
  <si>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</si>
  <si>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</si>
  <si>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</si>
  <si>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</si>
  <si>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</si>
  <si>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</si>
  <si>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</si>
  <si>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</si>
  <si>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</si>
  <si>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</si>
  <si>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</si>
  <si>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</si>
  <si>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</si>
  <si>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</si>
  <si>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</si>
  <si>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</si>
  <si>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</si>
  <si>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</si>
  <si>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</si>
  <si>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</si>
  <si>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</si>
  <si>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</si>
  <si>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</si>
  <si>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</si>
  <si>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</si>
  <si>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</si>
  <si>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</si>
  <si>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</si>
  <si>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</si>
  <si>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</si>
  <si>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</si>
  <si>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</si>
  <si>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</si>
  <si>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</si>
  <si>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</si>
  <si>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</si>
  <si>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</si>
  <si>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</si>
  <si>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</si>
  <si>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</si>
  <si>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</si>
  <si>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</si>
  <si>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</si>
  <si>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</si>
  <si>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</si>
  <si>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</si>
  <si>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</si>
  <si>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</si>
  <si>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</si>
  <si>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</si>
  <si>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</si>
  <si>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</si>
  <si>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</si>
  <si>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</si>
  <si>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</si>
  <si>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</si>
  <si>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</si>
  <si>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</si>
  <si>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</si>
  <si>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</si>
  <si>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</si>
  <si>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</si>
  <si>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</si>
  <si>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</si>
  <si>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</si>
  <si>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</si>
  <si>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</si>
  <si>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</si>
  <si>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</si>
  <si>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</si>
  <si>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</si>
  <si>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</si>
  <si>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</si>
  <si>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</si>
  <si>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</si>
  <si>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</si>
  <si>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</si>
  <si>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</si>
  <si>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</si>
  <si>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</si>
  <si>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</si>
  <si>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</si>
  <si>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</si>
  <si>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</si>
  <si>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</si>
  <si>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</si>
  <si>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</si>
  <si>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</si>
  <si>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</si>
  <si>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</si>
  <si>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</si>
  <si>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</si>
  <si>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</si>
  <si>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</si>
  <si>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</si>
  <si>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</si>
  <si>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</si>
  <si>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</si>
  <si>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</si>
  <si>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</si>
  <si>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</si>
  <si>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</si>
  <si>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</si>
  <si>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</si>
  <si>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</si>
  <si>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</si>
  <si>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</si>
  <si>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</si>
  <si>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</si>
  <si>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</si>
  <si>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</si>
  <si>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</si>
  <si>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</si>
  <si>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</si>
  <si>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</si>
  <si>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</si>
  <si>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</si>
  <si>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</si>
  <si>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</si>
  <si>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</si>
  <si>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</si>
  <si>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</si>
  <si>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</si>
  <si>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</si>
  <si>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</si>
  <si>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</si>
  <si>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</si>
  <si>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</si>
  <si>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</si>
  <si>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</si>
  <si>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</si>
  <si>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</si>
  <si>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</si>
  <si>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</si>
  <si>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</si>
  <si>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</si>
  <si>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</si>
  <si>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</si>
  <si>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</si>
  <si>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</si>
  <si>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</si>
  <si>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</si>
  <si>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</si>
  <si>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</si>
  <si>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</si>
  <si>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</si>
  <si>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</si>
  <si>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</si>
  <si>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</si>
  <si>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</si>
  <si>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</si>
  <si>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</si>
  <si>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</si>
  <si>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</si>
  <si>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</si>
  <si>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</si>
  <si>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</si>
  <si>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</si>
  <si>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</si>
  <si>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</si>
  <si>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</si>
  <si>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</si>
  <si>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</si>
  <si>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</si>
  <si>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</si>
  <si>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</si>
  <si>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</si>
  <si>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</si>
  <si>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</si>
  <si>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</si>
  <si>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</si>
  <si>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</si>
  <si>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</si>
  <si>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</si>
  <si>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</si>
  <si>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</si>
  <si>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</si>
  <si>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</si>
  <si>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</si>
  <si>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</si>
  <si>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</si>
  <si>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</si>
  <si>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</si>
  <si>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</si>
  <si>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</si>
  <si>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</si>
  <si>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</si>
  <si>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</si>
  <si>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</si>
  <si>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</si>
  <si>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</si>
  <si>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</si>
  <si>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</si>
  <si>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</si>
  <si>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</si>
  <si>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</si>
  <si>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</si>
  <si>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</si>
  <si>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</si>
  <si>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</si>
  <si>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</si>
  <si>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</si>
  <si>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</si>
  <si>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</si>
  <si>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</si>
  <si>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</si>
  <si>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</si>
  <si>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</si>
  <si>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</si>
  <si>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</si>
  <si>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</si>
  <si>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</si>
  <si>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</si>
  <si>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</si>
  <si>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</si>
  <si>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</si>
  <si>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</si>
  <si>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</si>
  <si>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</si>
  <si>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</si>
  <si>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</si>
  <si>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</si>
  <si>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</si>
  <si>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</si>
  <si>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</si>
  <si>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</si>
  <si>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</si>
  <si>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</si>
  <si>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</si>
  <si>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</si>
  <si>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</si>
  <si>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</si>
  <si>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</si>
  <si>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</si>
  <si>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</si>
  <si>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</si>
  <si>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</si>
  <si>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</si>
  <si>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</si>
  <si>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</si>
  <si>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</si>
  <si>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</si>
  <si>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</si>
  <si>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</si>
  <si>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</si>
  <si>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</si>
  <si>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</si>
  <si>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</si>
  <si>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</si>
  <si>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</si>
  <si>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</si>
  <si>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</si>
  <si>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</si>
  <si>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</si>
  <si>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</si>
  <si>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</si>
  <si>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</si>
  <si>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</si>
  <si>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</si>
  <si>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</si>
  <si>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</si>
  <si>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</si>
  <si>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</si>
  <si>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</si>
  <si>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</si>
  <si>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</si>
  <si>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</si>
  <si>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</si>
  <si>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</si>
  <si>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</si>
  <si>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</si>
  <si>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</si>
  <si>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</si>
  <si>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</si>
  <si>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</si>
  <si>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</si>
  <si>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</si>
  <si>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</si>
  <si>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</si>
  <si>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</si>
  <si>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</si>
  <si>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</si>
  <si>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</si>
  <si>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</si>
  <si>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</si>
  <si>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</si>
  <si>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</si>
  <si>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</si>
  <si>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</si>
  <si>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</si>
  <si>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</si>
  <si>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</si>
  <si>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</si>
  <si>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</si>
  <si>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</si>
  <si>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</si>
  <si>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</si>
  <si>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</si>
  <si>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</si>
  <si>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</si>
  <si>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</si>
  <si>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</si>
  <si>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</si>
  <si>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</si>
  <si>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</si>
  <si>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</si>
  <si>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</si>
  <si>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</si>
  <si>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</si>
  <si>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</si>
  <si>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</si>
  <si>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</si>
  <si>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</si>
  <si>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</si>
  <si>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</si>
  <si>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</si>
  <si>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</si>
  <si>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</si>
  <si>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</si>
  <si>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</si>
  <si>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</si>
  <si>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</si>
  <si>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</si>
  <si>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</si>
  <si>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</si>
  <si>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</si>
  <si>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</si>
  <si>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</si>
  <si>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</si>
  <si>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</si>
  <si>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</si>
  <si>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</si>
  <si>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</si>
  <si>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</si>
  <si>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</si>
  <si>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</si>
  <si>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</si>
  <si>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</si>
  <si>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</si>
  <si>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</si>
  <si>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</si>
  <si>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</si>
  <si>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</si>
  <si>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</si>
  <si>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</si>
  <si>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</si>
  <si>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</si>
  <si>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</si>
  <si>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</si>
  <si>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</si>
  <si>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</si>
  <si>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</si>
  <si>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</si>
  <si>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</si>
  <si>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</si>
  <si>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</si>
  <si>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</si>
  <si>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</si>
  <si>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</si>
  <si>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</si>
  <si>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</si>
  <si>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</si>
  <si>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</si>
  <si>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</si>
  <si>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</si>
  <si>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</si>
  <si>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</si>
  <si>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</si>
  <si>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</si>
  <si>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</si>
  <si>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</si>
  <si>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</si>
  <si>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</si>
  <si>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</si>
  <si>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</si>
  <si>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</si>
  <si>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</si>
  <si>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</si>
  <si>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</si>
  <si>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</si>
  <si>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</si>
  <si>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</si>
  <si>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</si>
  <si>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</si>
  <si>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</si>
  <si>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</si>
  <si>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</si>
  <si>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</si>
  <si>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</si>
  <si>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</si>
  <si>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</si>
  <si>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</si>
  <si>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</si>
  <si>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</si>
  <si>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</si>
  <si>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</si>
  <si>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</si>
  <si>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</si>
  <si>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</si>
  <si>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</si>
  <si>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</si>
  <si>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</si>
  <si>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</si>
  <si>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</si>
  <si>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</si>
  <si>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</si>
  <si>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</si>
  <si>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</si>
  <si>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</si>
  <si>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</si>
  <si>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</si>
  <si>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</si>
  <si>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</si>
  <si>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</si>
  <si>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</si>
  <si>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</si>
  <si>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</si>
  <si>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</si>
  <si>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</si>
  <si>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</si>
  <si>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</si>
  <si>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</si>
  <si>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</si>
  <si>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</si>
  <si>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</si>
  <si>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</si>
  <si>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</si>
  <si>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</si>
  <si>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</si>
  <si>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</si>
  <si>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</si>
  <si>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</si>
  <si>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</si>
  <si>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</si>
  <si>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</si>
  <si>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</si>
  <si>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</si>
  <si>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</si>
  <si>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</si>
  <si>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</si>
  <si>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</si>
  <si>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</si>
  <si>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</si>
  <si>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</si>
  <si>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</si>
  <si>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</si>
  <si>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</si>
  <si>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</si>
  <si>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</si>
  <si>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</si>
  <si>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</si>
  <si>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</si>
  <si>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</si>
  <si>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</si>
  <si>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</si>
  <si>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</si>
  <si>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</si>
  <si>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</si>
  <si>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</si>
  <si>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</si>
  <si>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</si>
  <si>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</si>
  <si>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</si>
  <si>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</si>
  <si>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</si>
  <si>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</si>
  <si>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</si>
  <si>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</si>
  <si>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</si>
  <si>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</si>
  <si>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</si>
  <si>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</si>
  <si>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</si>
  <si>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</si>
  <si>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</si>
  <si>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</si>
  <si>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</si>
  <si>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</si>
  <si>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</si>
  <si>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</si>
  <si>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</si>
  <si>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</si>
  <si>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</si>
  <si>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</si>
  <si>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</si>
  <si>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</si>
  <si>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</si>
  <si>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</si>
  <si>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</si>
  <si>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</si>
  <si>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</si>
  <si>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</si>
  <si>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</si>
  <si>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</si>
  <si>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</si>
  <si>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</si>
  <si>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</si>
  <si>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</si>
  <si>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</si>
  <si>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</si>
  <si>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</si>
  <si>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</si>
  <si>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</si>
  <si>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</si>
  <si>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</si>
  <si>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</si>
  <si>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</si>
  <si>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</si>
  <si>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</si>
  <si>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</si>
  <si>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</si>
  <si>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</si>
  <si>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</si>
  <si>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</si>
  <si>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</si>
  <si>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</si>
  <si>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</si>
  <si>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</si>
  <si>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</si>
  <si>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</si>
  <si>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</si>
  <si>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</si>
  <si>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</si>
  <si>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</si>
  <si>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</si>
  <si>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</si>
  <si>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</si>
  <si>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</si>
  <si>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</si>
  <si>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</si>
  <si>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</si>
  <si>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</si>
  <si>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</si>
  <si>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</si>
  <si>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</si>
  <si>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</si>
  <si>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</si>
  <si>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</si>
  <si>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</si>
  <si>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</si>
  <si>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</si>
  <si>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</si>
  <si>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</si>
  <si>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</si>
  <si>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</si>
  <si>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</si>
  <si>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</si>
  <si>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</si>
  <si>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</si>
  <si>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</si>
  <si>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</si>
  <si>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</si>
  <si>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</si>
  <si>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</si>
  <si>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</si>
  <si>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</si>
  <si>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</si>
  <si>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</si>
  <si>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</si>
  <si>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</si>
  <si>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</si>
  <si>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</si>
  <si>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</si>
  <si>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</si>
  <si>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</si>
  <si>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</si>
  <si>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</si>
  <si>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</si>
  <si>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</si>
  <si>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</si>
  <si>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</si>
  <si>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</si>
  <si>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</si>
  <si>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</si>
  <si>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</si>
  <si>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</si>
  <si>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</si>
  <si>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</si>
  <si>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</si>
  <si>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</si>
  <si>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</si>
  <si>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</si>
  <si>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</si>
  <si>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</si>
  <si>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</si>
  <si>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</si>
  <si>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</si>
  <si>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</si>
  <si>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</si>
  <si>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</si>
  <si>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</si>
  <si>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</si>
  <si>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</si>
  <si>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</si>
  <si>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</si>
  <si>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</si>
  <si>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</si>
  <si>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</si>
  <si>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</si>
  <si>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</si>
  <si>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</si>
  <si>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</si>
  <si>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</si>
  <si>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</si>
  <si>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</si>
  <si>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</si>
  <si>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</si>
  <si>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</si>
  <si>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</si>
  <si>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</si>
  <si>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</si>
  <si>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</si>
  <si>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</si>
  <si>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</si>
  <si>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</si>
  <si>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</si>
  <si>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</si>
  <si>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</si>
  <si>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</si>
  <si>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</si>
  <si>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</si>
  <si>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</si>
  <si>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</si>
  <si>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</si>
  <si>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</si>
  <si>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</si>
  <si>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</si>
  <si>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</si>
  <si>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</si>
  <si>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</si>
  <si>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</si>
  <si>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</si>
  <si>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</si>
  <si>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</si>
  <si>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</si>
  <si>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</si>
  <si>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</si>
  <si>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</si>
  <si>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</si>
  <si>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</si>
  <si>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</si>
  <si>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</si>
  <si>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</si>
  <si>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</si>
  <si>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</si>
  <si>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</si>
  <si>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</si>
  <si>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</si>
  <si>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</si>
  <si>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</si>
  <si>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</si>
  <si>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</si>
  <si>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</si>
  <si>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</si>
  <si>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</si>
  <si>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</si>
  <si>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</si>
  <si>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</si>
  <si>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</si>
  <si>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</si>
  <si>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</si>
  <si>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</si>
  <si>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</si>
  <si>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</si>
  <si>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</si>
  <si>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</si>
  <si>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</si>
  <si>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</si>
  <si>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</si>
  <si>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</si>
  <si>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</si>
  <si>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</si>
  <si>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</si>
  <si>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</si>
  <si>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</si>
  <si>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</si>
  <si>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</si>
  <si>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</si>
  <si>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</si>
  <si>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</si>
  <si>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</si>
  <si>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</si>
  <si>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</si>
  <si>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</si>
  <si>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</si>
  <si>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</si>
  <si>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</si>
  <si>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</si>
  <si>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</si>
  <si>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</si>
  <si>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</si>
  <si>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</si>
  <si>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</si>
  <si>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</si>
  <si>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</si>
  <si>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</si>
  <si>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</si>
  <si>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</si>
  <si>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</si>
  <si>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</si>
  <si>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</si>
  <si>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</si>
  <si>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</si>
  <si>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</si>
  <si>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</si>
  <si>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</si>
  <si>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</si>
  <si>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</si>
  <si>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</si>
  <si>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</si>
  <si>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</si>
  <si>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</si>
  <si>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</si>
  <si>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</si>
  <si>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</si>
  <si>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</si>
  <si>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</si>
  <si>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</si>
  <si>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</si>
  <si>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</si>
  <si>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</si>
  <si>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</si>
  <si>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</si>
  <si>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</si>
  <si>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</si>
  <si>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</si>
  <si>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</si>
  <si>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</si>
  <si>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</si>
  <si>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</si>
  <si>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</si>
  <si>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</si>
  <si>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</si>
  <si>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</si>
  <si>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</si>
  <si>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</si>
  <si>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</si>
  <si>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</si>
  <si>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</si>
  <si>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</si>
  <si>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</si>
  <si>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</si>
  <si>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</si>
  <si>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</si>
  <si>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</si>
  <si>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</si>
  <si>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</si>
  <si>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</si>
  <si>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</si>
  <si>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</si>
  <si>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</si>
  <si>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</si>
  <si>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</si>
  <si>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</si>
  <si>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</si>
  <si>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</si>
  <si>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</si>
  <si>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</si>
  <si>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</si>
  <si>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</si>
  <si>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</si>
  <si>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</si>
  <si>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</si>
  <si>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</si>
  <si>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</si>
  <si>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</si>
  <si>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</si>
  <si>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</si>
  <si>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</si>
  <si>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</si>
  <si>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</si>
  <si>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</si>
  <si>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</si>
  <si>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</si>
  <si>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</si>
  <si>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</si>
  <si>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</si>
  <si>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</si>
  <si>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</si>
  <si>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</si>
  <si>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</si>
  <si>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</si>
  <si>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</si>
  <si>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</si>
  <si>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</si>
  <si>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</si>
  <si>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</si>
  <si>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</si>
  <si>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</si>
  <si>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</si>
  <si>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</si>
  <si>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</si>
  <si>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</si>
  <si>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</si>
  <si>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</si>
  <si>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</si>
  <si>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</si>
  <si>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</si>
  <si>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</si>
  <si>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</si>
  <si>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</si>
  <si>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</si>
  <si>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</si>
  <si>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</si>
  <si>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</si>
  <si>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</si>
  <si>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</si>
  <si>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</si>
  <si>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</si>
  <si>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</si>
  <si>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</si>
  <si>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</si>
  <si>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</si>
  <si>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</si>
  <si>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</si>
  <si>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</si>
  <si>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</si>
  <si>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</si>
  <si>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</si>
  <si>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</si>
  <si>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</si>
  <si>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</si>
  <si>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</si>
  <si>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</si>
  <si>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</si>
  <si>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</si>
  <si>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</si>
  <si>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</si>
  <si>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</si>
  <si>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</si>
  <si>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</si>
  <si>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</si>
  <si>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</si>
  <si>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</si>
  <si>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</si>
  <si>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</si>
  <si>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</si>
  <si>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</si>
  <si>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</si>
  <si>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</si>
  <si>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</si>
  <si>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</si>
  <si>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</si>
  <si>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</si>
  <si>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</si>
  <si>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</si>
  <si>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</si>
  <si>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</si>
  <si>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</si>
  <si>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</si>
  <si>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</si>
  <si>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</si>
  <si>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</si>
  <si>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</si>
  <si>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</si>
  <si>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</si>
  <si>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</si>
  <si>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</si>
  <si>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</si>
  <si>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</si>
  <si>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</si>
  <si>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</si>
  <si>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</si>
  <si>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</si>
  <si>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</si>
  <si>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</si>
  <si>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</si>
  <si>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</si>
  <si>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</si>
  <si>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</si>
  <si>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</si>
  <si>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</si>
  <si>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</si>
  <si>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</si>
  <si>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</si>
  <si>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</si>
  <si>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</si>
  <si>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</si>
  <si>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</si>
  <si>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</si>
  <si>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</si>
  <si>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</si>
  <si>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</si>
  <si>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</si>
  <si>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</si>
  <si>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</si>
  <si>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</si>
  <si>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</si>
  <si>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</si>
  <si>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</si>
  <si>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</si>
  <si>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</si>
  <si>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</si>
  <si>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</si>
  <si>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</si>
  <si>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</si>
  <si>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</si>
  <si>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</si>
  <si>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</si>
  <si>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</si>
  <si>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</si>
  <si>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</si>
  <si>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</si>
  <si>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</si>
  <si>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</si>
  <si>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</si>
  <si>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</si>
  <si>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</si>
  <si>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</si>
  <si>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</si>
  <si>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</si>
  <si>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</si>
  <si>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</si>
  <si>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</si>
  <si>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</si>
  <si>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</si>
  <si>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</si>
  <si>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</si>
  <si>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</si>
  <si>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</si>
  <si>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</si>
  <si>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</si>
  <si>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</si>
  <si>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</si>
  <si>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</si>
  <si>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</si>
  <si>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</si>
  <si>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</si>
  <si>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</si>
  <si>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</si>
  <si>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</si>
  <si>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</si>
  <si>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</si>
  <si>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</si>
  <si>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</si>
  <si>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</si>
  <si>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</si>
  <si>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</si>
  <si>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</si>
  <si>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</si>
  <si>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</si>
  <si>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</si>
  <si>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</si>
  <si>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</si>
  <si>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</si>
  <si>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</si>
  <si>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</si>
  <si>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</si>
  <si>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</si>
  <si>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</si>
  <si>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</si>
  <si>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</si>
  <si>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</si>
  <si>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</si>
  <si>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</si>
  <si>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</si>
  <si>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</si>
  <si>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</si>
  <si>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</si>
  <si>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</si>
  <si>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</si>
  <si>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</si>
  <si>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</si>
  <si>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</si>
  <si>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</si>
  <si>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</si>
  <si>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</si>
  <si>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</si>
  <si>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</si>
  <si>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</si>
  <si>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</si>
  <si>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</si>
  <si>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</si>
  <si>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</si>
  <si>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</si>
  <si>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</si>
  <si>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</si>
  <si>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</si>
  <si>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</si>
  <si>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</si>
  <si>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</si>
  <si>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</si>
  <si>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</si>
  <si>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</si>
  <si>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</si>
  <si>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</si>
  <si>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</si>
  <si>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</si>
  <si>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</si>
  <si>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</si>
  <si>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</si>
  <si>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</si>
  <si>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</si>
  <si>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</si>
  <si>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</si>
  <si>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</si>
  <si>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</si>
  <si>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</si>
  <si>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</si>
  <si>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</si>
  <si>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</si>
  <si>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</si>
  <si>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</si>
  <si>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</si>
  <si>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</si>
  <si>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</si>
  <si>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</si>
  <si>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</si>
  <si>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</si>
  <si>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</si>
  <si>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</si>
  <si>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</si>
  <si>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</si>
  <si>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</si>
  <si>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</si>
  <si>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</si>
  <si>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</si>
  <si>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</si>
  <si>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</si>
  <si>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</si>
  <si>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</si>
  <si>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</si>
  <si>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</si>
  <si>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</si>
  <si>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</si>
  <si>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</si>
  <si>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</si>
  <si>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</si>
  <si>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</si>
  <si>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</si>
  <si>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</si>
  <si>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</si>
  <si>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</si>
  <si>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</si>
  <si>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</si>
  <si>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</si>
  <si>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</si>
  <si>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</si>
  <si>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</si>
  <si>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</si>
  <si>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</si>
  <si>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</si>
  <si>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</si>
  <si>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</si>
  <si>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</si>
  <si>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</si>
  <si>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</si>
  <si>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</si>
  <si>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</si>
  <si>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</si>
  <si>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</si>
  <si>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</si>
  <si>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</si>
  <si>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</si>
  <si>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</si>
  <si>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</si>
  <si>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</si>
  <si>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</si>
  <si>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</si>
  <si>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</si>
  <si>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</si>
  <si>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</si>
  <si>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</si>
  <si>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</si>
  <si>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</si>
  <si>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</si>
  <si>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</si>
  <si>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</si>
  <si>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</si>
  <si>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</si>
  <si>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</si>
  <si>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</si>
  <si>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</si>
  <si>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</si>
  <si>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</si>
  <si>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</si>
  <si>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</si>
  <si>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</si>
  <si>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</si>
  <si>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</si>
  <si>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</si>
  <si>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</si>
  <si>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</si>
  <si>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</si>
  <si>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</si>
  <si>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</si>
  <si>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</si>
  <si>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</si>
  <si>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</si>
  <si>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</si>
  <si>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</si>
  <si>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</si>
  <si>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</si>
  <si>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</si>
  <si>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</si>
  <si>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</si>
  <si>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</si>
  <si>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</si>
  <si>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</si>
  <si>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</si>
  <si>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</si>
  <si>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</si>
  <si>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</si>
  <si>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</si>
  <si>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</si>
  <si>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</si>
  <si>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</si>
  <si>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</si>
  <si>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</si>
  <si>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</si>
  <si>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</si>
  <si>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</si>
  <si>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</si>
  <si>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</si>
  <si>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</si>
  <si>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</si>
  <si>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</si>
  <si>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</si>
  <si>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</si>
  <si>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</si>
  <si>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</si>
  <si>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</si>
  <si>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</si>
  <si>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</si>
  <si>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</si>
  <si>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</si>
  <si>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</si>
  <si>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</si>
  <si>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</si>
  <si>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</si>
  <si>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</si>
  <si>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</si>
  <si>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</si>
  <si>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</si>
  <si>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</si>
  <si>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</si>
  <si>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</si>
  <si>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</si>
  <si>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</si>
  <si>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</si>
  <si>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</si>
  <si>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</si>
  <si>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</si>
  <si>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</si>
  <si>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</si>
  <si>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</si>
  <si>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</si>
  <si>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</si>
  <si>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</si>
  <si>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</si>
  <si>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</si>
  <si>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</si>
  <si>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</si>
  <si>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</si>
  <si>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</si>
  <si>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</si>
  <si>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</si>
  <si>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</si>
  <si>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</si>
  <si>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</si>
  <si>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</si>
  <si>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</si>
  <si>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</si>
  <si>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</si>
  <si>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</si>
  <si>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</si>
  <si>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</si>
  <si>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</si>
  <si>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</si>
  <si>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</si>
  <si>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</si>
  <si>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</si>
  <si>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</si>
  <si>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</si>
  <si>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</si>
  <si>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</si>
  <si>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</si>
  <si>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</si>
  <si>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</si>
  <si>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</si>
  <si>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</si>
  <si>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</si>
  <si>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</si>
  <si>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</si>
  <si>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</si>
  <si>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</si>
  <si>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</si>
  <si>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</si>
  <si>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</si>
  <si>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</si>
  <si>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</si>
  <si>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</si>
  <si>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</si>
  <si>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</si>
  <si>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</si>
  <si>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</si>
  <si>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</si>
  <si>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</si>
  <si>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</si>
  <si>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</si>
  <si>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</si>
  <si>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</si>
  <si>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</si>
  <si>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</si>
  <si>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</si>
  <si>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</si>
  <si>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</si>
  <si>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</si>
  <si>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</si>
  <si>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</si>
  <si>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</si>
  <si>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</si>
  <si>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</si>
  <si>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</si>
  <si>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</si>
  <si>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</si>
  <si>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</si>
  <si>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</si>
  <si>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</si>
  <si>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</si>
  <si>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</si>
  <si>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</si>
  <si>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</si>
  <si>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</si>
  <si>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</si>
  <si>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</si>
  <si>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</si>
  <si>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</si>
  <si>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</si>
  <si>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</si>
  <si>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</si>
  <si>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</si>
  <si>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</si>
  <si>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</si>
  <si>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</si>
  <si>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</si>
  <si>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</si>
  <si>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</si>
  <si>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</si>
  <si>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</si>
  <si>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</si>
  <si>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</si>
  <si>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</si>
  <si>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</si>
  <si>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</si>
  <si>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</si>
  <si>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</si>
  <si>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</si>
  <si>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</si>
  <si>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</si>
  <si>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</si>
  <si>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</si>
  <si>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</si>
  <si>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</si>
  <si>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</si>
  <si>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</si>
  <si>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</si>
  <si>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</si>
  <si>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</si>
  <si>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</si>
  <si>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</si>
  <si>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</si>
  <si>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</si>
  <si>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</si>
  <si>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</si>
  <si>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</si>
  <si>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</si>
  <si>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</si>
  <si>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</si>
  <si>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</si>
  <si>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</si>
  <si>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</si>
  <si>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</si>
  <si>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</si>
  <si>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</si>
  <si>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</si>
  <si>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</si>
  <si>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</si>
  <si>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</si>
  <si>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</si>
  <si>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</si>
  <si>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</si>
  <si>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</si>
  <si>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</si>
  <si>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</si>
  <si>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</si>
  <si>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</si>
  <si>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</si>
  <si>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</si>
  <si>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</si>
  <si>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</si>
  <si>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</si>
  <si>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</si>
  <si>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</si>
  <si>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</si>
  <si>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</si>
  <si>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</si>
  <si>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</si>
  <si>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</si>
  <si>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</si>
  <si>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</si>
  <si>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</si>
  <si>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</si>
  <si>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</si>
  <si>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</si>
  <si>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</si>
  <si>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</si>
  <si>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</si>
  <si>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</si>
  <si>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</si>
  <si>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</si>
  <si>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</si>
  <si>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</si>
  <si>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</si>
  <si>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</si>
  <si>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</si>
  <si>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</si>
  <si>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</si>
  <si>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</si>
  <si>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</si>
  <si>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</si>
  <si>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</si>
  <si>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</si>
  <si>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</si>
  <si>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</si>
  <si>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</si>
  <si>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</si>
  <si>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</si>
  <si>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</si>
  <si>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</si>
  <si>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</si>
  <si>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</si>
  <si>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</si>
  <si>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</si>
  <si>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</si>
  <si>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</si>
  <si>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</si>
  <si>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</si>
  <si>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</si>
  <si>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</si>
  <si>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</si>
  <si>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</si>
  <si>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</si>
  <si>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</si>
  <si>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</si>
  <si>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</si>
  <si>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</si>
  <si>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</si>
  <si>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</si>
  <si>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</si>
  <si>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</si>
  <si>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</si>
  <si>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</si>
  <si>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</si>
  <si>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</si>
  <si>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</si>
  <si>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</si>
  <si>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</si>
  <si>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</si>
  <si>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</si>
  <si>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</si>
  <si>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</si>
  <si>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</si>
  <si>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</si>
  <si>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</si>
  <si>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</si>
  <si>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</si>
  <si>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</si>
  <si>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</si>
  <si>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</si>
  <si>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</si>
  <si>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</si>
  <si>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</si>
  <si>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</si>
  <si>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</si>
  <si>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</si>
  <si>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</si>
  <si>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</si>
  <si>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</si>
  <si>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</si>
  <si>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</si>
  <si>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</si>
  <si>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</si>
  <si>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</si>
  <si>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</si>
  <si>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</si>
  <si>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</si>
  <si>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</si>
  <si>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</si>
  <si>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</si>
  <si>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</si>
  <si>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</si>
  <si>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</si>
  <si>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</si>
  <si>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</si>
  <si>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</si>
  <si>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</si>
  <si>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</si>
  <si>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</si>
  <si>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</si>
  <si>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</si>
  <si>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</si>
  <si>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</si>
  <si>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</si>
  <si>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</si>
  <si>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</si>
  <si>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</si>
  <si>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</si>
  <si>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</si>
  <si>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</si>
  <si>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</si>
  <si>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</si>
  <si>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</si>
  <si>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</si>
  <si>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</si>
  <si>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</si>
  <si>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</si>
  <si>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</si>
  <si>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</si>
  <si>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</si>
  <si>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</si>
  <si>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</si>
  <si>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</si>
  <si>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</si>
  <si>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</si>
  <si>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</si>
  <si>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</si>
  <si>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</si>
  <si>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</si>
  <si>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</si>
  <si>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</si>
  <si>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</si>
  <si>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</si>
  <si>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</si>
  <si>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</si>
  <si>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</si>
  <si>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</si>
  <si>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</si>
  <si>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</si>
  <si>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</si>
  <si>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</si>
  <si>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</si>
  <si>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</si>
  <si>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</si>
  <si>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</si>
  <si>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</si>
  <si>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</si>
  <si>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</si>
  <si>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</si>
  <si>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</si>
  <si>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</si>
  <si>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</si>
  <si>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</si>
  <si>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</si>
  <si>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</si>
  <si>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</si>
  <si>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</si>
  <si>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</si>
  <si>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</si>
  <si>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</si>
  <si>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</si>
  <si>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</si>
  <si>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</si>
  <si>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</si>
  <si>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</si>
  <si>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</si>
  <si>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</si>
  <si>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</si>
  <si>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</si>
  <si>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</si>
  <si>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</si>
  <si>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</si>
  <si>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</si>
  <si>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</si>
  <si>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</si>
  <si>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</si>
  <si>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</si>
  <si>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</si>
  <si>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</si>
  <si>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</si>
  <si>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</si>
  <si>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</si>
  <si>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</si>
  <si>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</si>
  <si>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</si>
  <si>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</si>
  <si>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</si>
  <si>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</si>
  <si>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</si>
  <si>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</si>
  <si>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</si>
  <si>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</si>
  <si>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</si>
  <si>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</si>
  <si>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</si>
  <si>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</si>
  <si>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</si>
  <si>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</si>
  <si>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</si>
  <si>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</si>
  <si>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</si>
  <si>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</si>
  <si>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</si>
  <si>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</si>
  <si>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</si>
  <si>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</si>
  <si>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</si>
  <si>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</si>
  <si>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</si>
  <si>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</si>
  <si>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</si>
  <si>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</si>
  <si>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</si>
  <si>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</si>
  <si>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</si>
  <si>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</si>
  <si>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</si>
  <si>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</si>
  <si>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</si>
  <si>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</si>
  <si>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</si>
  <si>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</si>
  <si>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</si>
  <si>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</si>
  <si>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</si>
  <si>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</si>
  <si>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</si>
  <si>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</si>
  <si>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</si>
  <si>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</si>
  <si>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</si>
  <si>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</si>
  <si>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</si>
  <si>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</si>
  <si>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</si>
  <si>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</si>
  <si>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</si>
  <si>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</si>
  <si>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</si>
  <si>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</si>
  <si>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</si>
  <si>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</si>
  <si>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</si>
  <si>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</si>
  <si>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</si>
  <si>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</si>
  <si>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</si>
  <si>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</si>
  <si>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</si>
  <si>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</si>
  <si>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</si>
  <si>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</si>
  <si>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</si>
  <si>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</si>
  <si>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</si>
  <si>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</si>
  <si>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</si>
  <si>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</si>
  <si>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</si>
  <si>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</si>
  <si>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</si>
  <si>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</si>
  <si>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</si>
  <si>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</si>
  <si>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</si>
  <si>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</si>
  <si>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</si>
  <si>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</si>
  <si>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</si>
  <si>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</si>
  <si>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</si>
  <si>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</si>
  <si>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</si>
  <si>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</si>
  <si>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</si>
  <si>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</si>
  <si>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</si>
  <si>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</si>
  <si>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</si>
  <si>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</si>
  <si>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</si>
  <si>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</si>
  <si>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</si>
  <si>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</si>
  <si>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</si>
  <si>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</si>
  <si>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</si>
  <si>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</si>
  <si>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</si>
  <si>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</si>
  <si>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</si>
  <si>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</si>
  <si>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</si>
  <si>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</si>
  <si>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</si>
  <si>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</si>
  <si>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</si>
  <si>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</si>
  <si>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</si>
  <si>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</si>
  <si>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</si>
  <si>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</si>
  <si>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</si>
  <si>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</si>
  <si>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</si>
  <si>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</si>
  <si>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</si>
  <si>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</si>
  <si>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</si>
  <si>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</si>
  <si>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</si>
  <si>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</si>
  <si>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</si>
  <si>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</si>
  <si>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</si>
  <si>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</si>
  <si>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</si>
  <si>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</si>
  <si>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</si>
  <si>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</si>
  <si>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</si>
  <si>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</si>
  <si>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</si>
  <si>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</si>
  <si>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</si>
  <si>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</si>
  <si>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</si>
  <si>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</si>
  <si>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</si>
  <si>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</si>
  <si>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</si>
  <si>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</si>
  <si>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</si>
  <si>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</si>
  <si>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</si>
  <si>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</si>
  <si>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</si>
  <si>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</si>
  <si>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</si>
  <si>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</si>
  <si>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</si>
  <si>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</si>
  <si>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</si>
  <si>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</si>
  <si>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</si>
  <si>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</si>
  <si>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</si>
  <si>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</si>
  <si>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</si>
  <si>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</si>
  <si>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</si>
  <si>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</si>
  <si>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</si>
  <si>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</si>
  <si>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</si>
  <si>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</si>
  <si>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</si>
  <si>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</si>
  <si>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</si>
  <si>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</si>
  <si>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</si>
  <si>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</si>
  <si>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</si>
  <si>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</si>
  <si>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</si>
  <si>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</si>
  <si>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</si>
  <si>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</si>
  <si>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</si>
  <si>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</si>
  <si>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</si>
  <si>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</si>
  <si>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</si>
  <si>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</si>
  <si>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</si>
  <si>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</si>
  <si>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</si>
  <si>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</si>
  <si>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</si>
  <si>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</si>
  <si>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</si>
  <si>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</si>
  <si>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</si>
  <si>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</si>
  <si>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</si>
  <si>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</si>
  <si>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</si>
  <si>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</si>
  <si>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</si>
  <si>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</si>
  <si>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</si>
  <si>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</si>
  <si>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</si>
  <si>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</si>
  <si>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</si>
  <si>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</si>
  <si>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</si>
  <si>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</si>
  <si>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</si>
  <si>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</si>
  <si>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</si>
  <si>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</si>
  <si>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</si>
  <si>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</si>
  <si>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</si>
  <si>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</si>
  <si>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</si>
  <si>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</si>
  <si>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</si>
  <si>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</si>
  <si>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</si>
  <si>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</si>
  <si>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</si>
  <si>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</si>
  <si>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</si>
  <si>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</si>
  <si>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</si>
  <si>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</si>
  <si>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</si>
  <si>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</si>
  <si>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</si>
  <si>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</si>
  <si>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</si>
  <si>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</si>
  <si>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</si>
  <si>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</si>
  <si>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</si>
  <si>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</si>
  <si>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</si>
  <si>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</si>
  <si>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</si>
  <si>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</si>
  <si>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</si>
  <si>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</si>
  <si>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</si>
  <si>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</si>
  <si>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</si>
  <si>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</si>
  <si>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</si>
  <si>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</si>
  <si>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</si>
  <si>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</si>
  <si>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</si>
  <si>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</si>
  <si>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</si>
  <si>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</si>
  <si>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</si>
  <si>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</si>
  <si>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</si>
  <si>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</si>
  <si>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</si>
  <si>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</si>
  <si>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</si>
  <si>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</si>
  <si>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</si>
  <si>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</si>
  <si>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</si>
  <si>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</si>
  <si>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</si>
  <si>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</si>
  <si>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</si>
  <si>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</si>
  <si>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</si>
  <si>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</si>
  <si>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</si>
  <si>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</si>
  <si>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</si>
  <si>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</si>
  <si>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</si>
  <si>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</si>
  <si>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</si>
  <si>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</si>
  <si>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</si>
  <si>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</si>
  <si>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</si>
  <si>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</si>
  <si>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</si>
  <si>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</si>
  <si>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</si>
  <si>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</si>
  <si>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</si>
  <si>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</si>
  <si>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</si>
  <si>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</si>
  <si>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</si>
  <si>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</si>
  <si>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</si>
  <si>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</si>
  <si>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</si>
  <si>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</si>
  <si>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</si>
  <si>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</si>
  <si>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</si>
  <si>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</si>
  <si>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</si>
  <si>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</si>
  <si>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</si>
  <si>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</si>
  <si>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</si>
  <si>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</si>
  <si>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</si>
  <si>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</si>
  <si>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</si>
  <si>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</si>
  <si>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</si>
  <si>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</si>
  <si>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</si>
  <si>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</si>
  <si>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</si>
  <si>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</si>
  <si>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</si>
  <si>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</si>
  <si>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</si>
  <si>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</si>
  <si>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</si>
  <si>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</si>
  <si>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</si>
  <si>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</si>
  <si>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</si>
  <si>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</si>
  <si>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</si>
  <si>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</si>
  <si>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</si>
  <si>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</si>
  <si>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</si>
  <si>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</si>
  <si>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</si>
  <si>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</si>
  <si>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</si>
  <si>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</si>
  <si>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</si>
  <si>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</si>
  <si>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</si>
  <si>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</si>
  <si>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</si>
  <si>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</si>
  <si>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</si>
  <si>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</si>
  <si>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</si>
  <si>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</si>
  <si>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</si>
  <si>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</si>
  <si>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</si>
  <si>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</si>
  <si>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</si>
  <si>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</si>
  <si>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</si>
  <si>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</si>
  <si>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</si>
  <si>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</si>
  <si>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</si>
  <si>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</si>
  <si>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</si>
  <si>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</si>
  <si>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</si>
  <si>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</si>
  <si>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</si>
  <si>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</si>
  <si>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</si>
  <si>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</si>
  <si>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</si>
  <si>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</si>
  <si>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</si>
  <si>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</si>
  <si>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</si>
  <si>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</si>
  <si>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</si>
  <si>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</si>
  <si>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</si>
  <si>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</si>
  <si>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</si>
  <si>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</si>
  <si>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</si>
  <si>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</si>
  <si>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</si>
  <si>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</si>
  <si>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</si>
  <si>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</si>
  <si>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</si>
  <si>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</si>
  <si>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</si>
  <si>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</si>
  <si>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</si>
  <si>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</si>
  <si>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</si>
  <si>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</si>
  <si>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</si>
  <si>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</si>
  <si>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</si>
  <si>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</si>
  <si>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</si>
  <si>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</si>
  <si>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</si>
  <si>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</si>
  <si>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</si>
  <si>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</si>
  <si>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</si>
  <si>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</si>
  <si>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</si>
  <si>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</si>
  <si>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</si>
  <si>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</si>
  <si>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</si>
  <si>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</si>
  <si>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</si>
  <si>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</si>
  <si>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</si>
  <si>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</si>
  <si>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</si>
  <si>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</si>
  <si>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</si>
  <si>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</si>
  <si>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</si>
  <si>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</si>
  <si>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</si>
  <si>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</si>
  <si>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</si>
  <si>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</si>
  <si>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</si>
  <si>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</si>
  <si>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</si>
  <si>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</si>
  <si>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</si>
  <si>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</si>
  <si>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</si>
  <si>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</si>
  <si>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</si>
  <si>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</si>
  <si>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</si>
  <si>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</si>
  <si>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</si>
  <si>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</si>
  <si>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</si>
  <si>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</si>
  <si>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</si>
  <si>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</si>
  <si>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</si>
  <si>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</si>
  <si>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</si>
  <si>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</si>
  <si>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</si>
  <si>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</si>
  <si>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</si>
  <si>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</si>
  <si>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</si>
  <si>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</si>
  <si>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</si>
  <si>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</si>
  <si>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</si>
  <si>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</si>
  <si>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</si>
  <si>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</si>
  <si>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</si>
  <si>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</si>
  <si>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</si>
  <si>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</si>
  <si>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</si>
  <si>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</si>
  <si>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</si>
  <si>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</si>
  <si>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</si>
  <si>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</si>
  <si>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</si>
  <si>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</si>
  <si>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</si>
  <si>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</si>
  <si>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</si>
  <si>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</si>
  <si>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</si>
  <si>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</si>
  <si>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</si>
  <si>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</si>
  <si>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</si>
  <si>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</si>
  <si>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</si>
  <si>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</si>
  <si>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</si>
  <si>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</si>
  <si>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</si>
  <si>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</si>
  <si>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</si>
  <si>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</si>
  <si>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</si>
  <si>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</si>
  <si>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</si>
  <si>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</si>
  <si>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</si>
  <si>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</si>
  <si>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</si>
  <si>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</si>
  <si>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</si>
  <si>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</si>
  <si>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</si>
  <si>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</si>
  <si>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</si>
  <si>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</si>
  <si>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</si>
  <si>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</si>
  <si>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</si>
  <si>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</si>
  <si>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</si>
  <si>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</si>
  <si>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</si>
  <si>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</si>
  <si>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</si>
  <si>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</si>
  <si>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</si>
  <si>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</si>
  <si>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</si>
  <si>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</si>
  <si>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</si>
  <si>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</si>
  <si>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</si>
  <si>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</si>
  <si>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</si>
  <si>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</si>
  <si>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</si>
  <si>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</si>
  <si>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</si>
  <si>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</si>
  <si>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</si>
  <si>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</si>
  <si>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</si>
  <si>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</si>
  <si>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</si>
  <si>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</si>
  <si>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</si>
  <si>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</si>
  <si>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</si>
  <si>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</si>
  <si>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</si>
  <si>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</si>
  <si>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</si>
  <si>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</si>
  <si>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</si>
  <si>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</si>
  <si>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</si>
  <si>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</si>
  <si>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</si>
  <si>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</si>
  <si>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</si>
  <si>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</si>
  <si>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</si>
  <si>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</si>
  <si>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</si>
  <si>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</si>
  <si>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</si>
  <si>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</si>
  <si>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</si>
  <si>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</si>
  <si>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</si>
  <si>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</si>
  <si>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</si>
  <si>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</si>
  <si>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</si>
  <si>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</si>
  <si>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</si>
  <si>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</si>
  <si>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</si>
  <si>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</si>
  <si>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</si>
  <si>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</si>
  <si>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</si>
  <si>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</si>
  <si>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</si>
  <si>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</si>
  <si>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</si>
  <si>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</si>
  <si>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</si>
  <si>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</si>
  <si>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</si>
  <si>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</si>
  <si>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</si>
  <si>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</si>
  <si>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</si>
  <si>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</si>
  <si>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</si>
  <si>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</si>
  <si>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</si>
  <si>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</si>
  <si>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</si>
  <si>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</si>
  <si>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</si>
  <si>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</si>
  <si>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</si>
  <si>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</si>
  <si>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</si>
  <si>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</si>
  <si>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</si>
  <si>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</si>
  <si>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</si>
  <si>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</si>
  <si>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</si>
  <si>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</si>
  <si>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</si>
  <si>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</si>
  <si>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</si>
  <si>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</si>
  <si>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</si>
  <si>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</si>
  <si>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</si>
  <si>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</si>
  <si>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</si>
  <si>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</si>
  <si>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</si>
  <si>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</si>
  <si>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</si>
  <si>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</si>
  <si>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</si>
  <si>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</si>
  <si>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</si>
  <si>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</si>
  <si>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</si>
  <si>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</si>
  <si>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</si>
  <si>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</si>
  <si>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</si>
  <si>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</si>
  <si>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</si>
  <si>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</si>
  <si>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</si>
  <si>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</si>
  <si>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</si>
  <si>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</si>
  <si>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</si>
  <si>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</si>
  <si>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</si>
  <si>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</si>
  <si>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</si>
  <si>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</si>
  <si>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</si>
  <si>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</si>
  <si>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</si>
  <si>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</si>
  <si>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</si>
  <si>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</si>
  <si>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</si>
  <si>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</si>
  <si>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</si>
  <si>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</si>
  <si>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</si>
  <si>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</si>
  <si>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</si>
  <si>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</si>
  <si>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</si>
  <si>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</si>
  <si>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</si>
  <si>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</si>
  <si>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</si>
  <si>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</si>
  <si>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</si>
  <si>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</si>
  <si>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</si>
  <si>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</si>
  <si>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</si>
  <si>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</si>
  <si>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</si>
  <si>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</si>
  <si>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</si>
  <si>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</si>
  <si>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</si>
  <si>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</si>
  <si>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</si>
  <si>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</si>
  <si>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</si>
  <si>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</si>
  <si>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</si>
  <si>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</si>
  <si>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</si>
  <si>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</si>
  <si>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</si>
  <si>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</si>
  <si>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</si>
  <si>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</si>
  <si>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</si>
  <si>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</si>
  <si>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</si>
  <si>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</si>
  <si>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</si>
  <si>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</si>
  <si>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</si>
  <si>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</si>
  <si>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</si>
  <si>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</si>
  <si>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</si>
  <si>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</si>
  <si>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</si>
  <si>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</si>
  <si>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</si>
  <si>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</si>
  <si>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</si>
  <si>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</si>
  <si>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</si>
  <si>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</si>
  <si>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</si>
  <si>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</si>
  <si>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</si>
  <si>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</si>
  <si>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</si>
  <si>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</si>
  <si>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</si>
  <si>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</si>
  <si>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</si>
  <si>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</si>
  <si>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</si>
  <si>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</si>
  <si>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</si>
  <si>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</si>
  <si>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</si>
  <si>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</si>
  <si>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</si>
  <si>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</si>
  <si>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</si>
  <si>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</si>
  <si>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</si>
  <si>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</si>
  <si>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</si>
  <si>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</si>
  <si>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</si>
  <si>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</si>
  <si>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</si>
  <si>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</si>
  <si>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</si>
  <si>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</si>
  <si>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</si>
  <si>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</si>
  <si>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</si>
  <si>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</si>
  <si>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</si>
  <si>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</si>
  <si>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</si>
  <si>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</si>
  <si>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</si>
  <si>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</si>
  <si>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</si>
  <si>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</si>
  <si>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</si>
  <si>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</si>
  <si>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</si>
  <si>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</si>
  <si>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</si>
  <si>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</si>
  <si>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</si>
  <si>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</si>
  <si>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</si>
  <si>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</si>
  <si>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</si>
  <si>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</si>
  <si>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</si>
  <si>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</si>
  <si>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</si>
  <si>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</si>
  <si>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</si>
  <si>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</si>
  <si>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</si>
  <si>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</si>
  <si>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</si>
  <si>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</si>
  <si>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</si>
  <si>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</si>
  <si>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</si>
  <si>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</si>
  <si>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</si>
  <si>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</si>
  <si>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</si>
  <si>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</si>
  <si>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</si>
  <si>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</si>
  <si>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</si>
  <si>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</si>
  <si>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</si>
  <si>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</si>
  <si>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</si>
  <si>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</si>
  <si>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</si>
  <si>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</si>
  <si>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</si>
  <si>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</si>
  <si>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</si>
  <si>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</si>
  <si>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</si>
  <si>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</si>
  <si>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</si>
  <si>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</si>
  <si>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</si>
  <si>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</si>
  <si>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</si>
  <si>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</si>
  <si>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</si>
  <si>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</si>
  <si>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</si>
  <si>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</si>
  <si>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</si>
  <si>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</si>
  <si>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</si>
  <si>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</si>
  <si>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</si>
  <si>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</si>
  <si>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</si>
  <si>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</si>
  <si>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</si>
  <si>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</si>
  <si>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</si>
  <si>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</si>
  <si>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</si>
  <si>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</si>
  <si>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</si>
  <si>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</si>
  <si>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</si>
  <si>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</si>
  <si>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</si>
  <si>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</si>
  <si>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</si>
  <si>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</si>
  <si>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</si>
  <si>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</si>
  <si>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</si>
  <si>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</si>
  <si>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</si>
  <si>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</si>
  <si>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</si>
  <si>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</si>
  <si>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</si>
  <si>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</si>
  <si>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</si>
  <si>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</si>
  <si>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</si>
  <si>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</si>
  <si>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</si>
  <si>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</si>
  <si>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</si>
  <si>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</si>
  <si>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</si>
  <si>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</si>
  <si>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</si>
  <si>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</si>
  <si>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</si>
  <si>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</si>
  <si>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</si>
  <si>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</si>
  <si>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</si>
  <si>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</si>
  <si>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</si>
  <si>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</si>
  <si>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</si>
  <si>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</si>
  <si>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</si>
  <si>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</si>
  <si>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</si>
  <si>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</si>
  <si>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</si>
  <si>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</si>
  <si>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</si>
  <si>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</si>
  <si>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</si>
  <si>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</si>
  <si>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</si>
  <si>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</si>
  <si>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</si>
  <si>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</si>
  <si>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</si>
  <si>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</si>
  <si>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</si>
  <si>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</si>
  <si>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</si>
  <si>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</si>
  <si>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</si>
  <si>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</si>
  <si>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</si>
  <si>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</si>
  <si>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</si>
  <si>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</si>
  <si>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</si>
  <si>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</si>
  <si>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</si>
  <si>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</si>
  <si>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</si>
  <si>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</si>
  <si>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</si>
  <si>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</si>
  <si>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</si>
  <si>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</si>
  <si>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</si>
  <si>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</si>
  <si>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</si>
  <si>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</si>
  <si>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</si>
  <si>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</si>
  <si>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</si>
  <si>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</si>
  <si>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</si>
  <si>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</si>
  <si>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</si>
  <si>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</si>
  <si>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</si>
  <si>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</si>
  <si>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</si>
  <si>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</si>
  <si>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</si>
  <si>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</si>
  <si>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</si>
  <si>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</si>
  <si>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</si>
  <si>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</si>
  <si>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</si>
  <si>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</si>
  <si>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</si>
  <si>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</si>
  <si>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</si>
  <si>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</si>
  <si>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</si>
  <si>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</si>
  <si>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</si>
  <si>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</si>
  <si>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</si>
  <si>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</si>
  <si>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</si>
  <si>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</si>
  <si>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</si>
  <si>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</si>
  <si>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</si>
  <si>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</si>
  <si>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</si>
  <si>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</si>
  <si>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</si>
  <si>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</si>
  <si>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</si>
  <si>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</si>
  <si>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</si>
  <si>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</si>
  <si>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</si>
  <si>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</si>
  <si>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</si>
  <si>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</si>
  <si>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</si>
  <si>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</si>
  <si>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</si>
  <si>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</si>
  <si>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</si>
  <si>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</si>
  <si>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</si>
  <si>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</si>
  <si>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</si>
  <si>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</si>
  <si>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</si>
  <si>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</si>
  <si>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</si>
  <si>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</si>
  <si>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</si>
  <si>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</si>
  <si>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</si>
  <si>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</si>
  <si>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</si>
  <si>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</si>
  <si>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</si>
  <si>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</si>
  <si>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</si>
  <si>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</si>
  <si>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</si>
  <si>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</si>
  <si>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</si>
  <si>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</si>
  <si>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</si>
  <si>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</si>
  <si>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</si>
  <si>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</si>
  <si>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</si>
  <si>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</si>
  <si>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</si>
  <si>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</si>
  <si>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</si>
  <si>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</si>
  <si>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</si>
  <si>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</si>
  <si>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</si>
  <si>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</si>
  <si>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</si>
  <si>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</si>
  <si>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</si>
  <si>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</si>
  <si>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</si>
  <si>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</si>
  <si>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</si>
  <si>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</si>
  <si>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</si>
  <si>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</si>
  <si>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</si>
  <si>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</si>
  <si>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</si>
  <si>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</si>
  <si>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</si>
  <si>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</si>
  <si>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</si>
  <si>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</si>
  <si>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</si>
  <si>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</si>
  <si>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</si>
  <si>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</si>
  <si>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</si>
  <si>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</si>
  <si>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</si>
  <si>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</si>
  <si>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</si>
  <si>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</si>
  <si>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</si>
  <si>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</si>
  <si>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</si>
  <si>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</si>
  <si>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</si>
  <si>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</si>
  <si>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</si>
  <si>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</si>
  <si>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</si>
  <si>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</si>
  <si>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</si>
  <si>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</si>
  <si>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</si>
  <si>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</si>
  <si>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</si>
  <si>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</si>
  <si>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</si>
  <si>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</si>
  <si>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</si>
  <si>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</si>
  <si>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</si>
  <si>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</si>
  <si>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</si>
  <si>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</si>
  <si>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</si>
  <si>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</si>
  <si>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</si>
  <si>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</si>
  <si>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</si>
  <si>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</si>
  <si>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</si>
  <si>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</si>
  <si>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</si>
  <si>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</si>
  <si>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</si>
  <si>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</si>
  <si>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</si>
  <si>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</si>
  <si>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</si>
  <si>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</si>
  <si>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</si>
  <si>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</si>
  <si>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</si>
  <si>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</si>
  <si>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</si>
  <si>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</si>
  <si>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</si>
  <si>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</si>
  <si>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</si>
  <si>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</si>
  <si>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</si>
  <si>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</si>
  <si>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</si>
  <si>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</si>
  <si>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</si>
  <si>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</si>
  <si>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</si>
  <si>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</si>
  <si>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</si>
  <si>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</si>
  <si>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</si>
  <si>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</si>
  <si>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</si>
  <si>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</si>
  <si>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</si>
  <si>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</si>
  <si>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</si>
  <si>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</si>
  <si>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</si>
  <si>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</si>
  <si>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</si>
  <si>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</si>
  <si>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</si>
  <si>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</si>
  <si>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</si>
  <si>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</si>
  <si>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</si>
  <si>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</si>
  <si>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</si>
  <si>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</si>
  <si>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</si>
  <si>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</si>
  <si>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</si>
  <si>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</si>
  <si>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</si>
  <si>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</si>
  <si>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</si>
  <si>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</si>
  <si>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</si>
  <si>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</si>
  <si>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</si>
  <si>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</si>
  <si>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</si>
  <si>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</si>
  <si>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</si>
  <si>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</si>
  <si>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</si>
  <si>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</si>
  <si>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</si>
  <si>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</si>
  <si>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</si>
  <si>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</si>
  <si>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</si>
  <si>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</si>
  <si>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</si>
  <si>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</si>
  <si>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</si>
  <si>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</si>
  <si>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</si>
  <si>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</si>
  <si>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</si>
  <si>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</si>
  <si>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</si>
  <si>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</si>
  <si>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</si>
  <si>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</si>
  <si>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</si>
  <si>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</si>
  <si>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</si>
  <si>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</si>
  <si>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</si>
  <si>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</si>
  <si>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</si>
  <si>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</si>
  <si>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</si>
  <si>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</si>
  <si>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</si>
  <si>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</si>
  <si>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</si>
  <si>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</si>
  <si>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</si>
  <si>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</si>
  <si>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</si>
  <si>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</si>
  <si>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</si>
  <si>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</si>
  <si>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</si>
  <si>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</si>
  <si>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</si>
  <si>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</si>
  <si>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</si>
  <si>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</si>
  <si>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</si>
  <si>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</si>
  <si>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</si>
  <si>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</si>
  <si>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</si>
  <si>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</si>
  <si>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</si>
  <si>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</si>
  <si>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</si>
  <si>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</si>
  <si>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</si>
  <si>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</si>
  <si>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</si>
  <si>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</si>
  <si>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</si>
  <si>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</si>
  <si>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</si>
  <si>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</si>
  <si>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</si>
  <si>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</si>
  <si>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</si>
  <si>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</si>
  <si>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</si>
  <si>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</si>
  <si>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</si>
  <si>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</si>
  <si>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</si>
  <si>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</si>
  <si>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</si>
  <si>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</si>
  <si>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</si>
  <si>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</si>
  <si>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</si>
  <si>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</si>
  <si>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</si>
  <si>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</si>
  <si>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</si>
  <si>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</si>
  <si>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</si>
  <si>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</si>
  <si>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</si>
  <si>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</si>
  <si>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</si>
  <si>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</si>
  <si>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</si>
  <si>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</si>
  <si>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</si>
  <si>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</si>
  <si>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</si>
  <si>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</si>
  <si>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</si>
  <si>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</si>
  <si>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</si>
  <si>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</si>
  <si>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</si>
  <si>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</si>
  <si>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</si>
  <si>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</si>
  <si>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</si>
  <si>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</si>
  <si>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</si>
  <si>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</si>
  <si>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</si>
  <si>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</si>
  <si>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</si>
  <si>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</si>
  <si>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</si>
  <si>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</si>
  <si>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</si>
  <si>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</si>
  <si>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</si>
  <si>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</si>
  <si>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</si>
  <si>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</si>
  <si>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</si>
  <si>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</si>
  <si>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</si>
  <si>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</si>
  <si>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</si>
  <si>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</si>
  <si>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</si>
  <si>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</si>
  <si>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</si>
  <si>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</si>
  <si>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</si>
  <si>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</si>
  <si>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</si>
  <si>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</si>
  <si>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</si>
  <si>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</si>
  <si>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</si>
  <si>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</si>
  <si>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</si>
  <si>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</si>
  <si>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</si>
  <si>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</si>
  <si>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</si>
  <si>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</si>
  <si>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</si>
  <si>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</si>
  <si>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</si>
  <si>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</si>
  <si>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</si>
  <si>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</si>
  <si>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</si>
  <si>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</si>
  <si>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</si>
  <si>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</si>
  <si>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</si>
  <si>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</si>
  <si>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</si>
  <si>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</si>
  <si>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</si>
  <si>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</si>
  <si>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</si>
  <si>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</si>
  <si>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</si>
  <si>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</si>
  <si>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</si>
  <si>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</si>
  <si>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</si>
  <si>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</si>
  <si>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</si>
  <si>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</si>
  <si>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</si>
  <si>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</si>
  <si>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</si>
  <si>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</si>
  <si>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</si>
  <si>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</si>
  <si>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</si>
  <si>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</si>
  <si>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</si>
  <si>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</si>
  <si>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</si>
  <si>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</si>
  <si>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</si>
  <si>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</si>
  <si>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</si>
  <si>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</si>
  <si>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</si>
  <si>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</si>
  <si>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</si>
  <si>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</si>
  <si>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</si>
  <si>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</si>
  <si>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</si>
  <si>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</si>
  <si>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</si>
  <si>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</si>
  <si>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</si>
  <si>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</si>
  <si>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</si>
  <si>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</si>
  <si>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</si>
  <si>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</si>
  <si>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</si>
  <si>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</si>
  <si>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</si>
  <si>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</si>
  <si>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</si>
  <si>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</si>
  <si>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</si>
  <si>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</si>
  <si>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</si>
  <si>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</si>
  <si>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</si>
  <si>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</si>
  <si>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</si>
  <si>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</si>
  <si>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</si>
  <si>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</si>
  <si>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</si>
  <si>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</si>
  <si>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</si>
  <si>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</si>
  <si>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</si>
  <si>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</si>
  <si>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</si>
  <si>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</si>
  <si>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</si>
  <si>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</si>
  <si>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</si>
  <si>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</si>
  <si>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</si>
  <si>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</si>
  <si>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</si>
  <si>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</si>
  <si>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</si>
  <si>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</si>
  <si>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</si>
  <si>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</si>
  <si>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</si>
  <si>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</si>
  <si>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</si>
  <si>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</si>
  <si>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</si>
  <si>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</si>
  <si>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</si>
  <si>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</si>
  <si>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</si>
  <si>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</si>
  <si>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</si>
  <si>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</si>
  <si>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</si>
  <si>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</si>
  <si>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</si>
  <si>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</si>
  <si>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</si>
  <si>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</si>
  <si>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</si>
  <si>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</si>
  <si>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</si>
  <si>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</si>
  <si>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</si>
  <si>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</si>
  <si>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</si>
  <si>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</si>
  <si>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</si>
  <si>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</si>
  <si>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</si>
  <si>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</si>
  <si>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</si>
  <si>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</si>
  <si>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</si>
  <si>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</si>
  <si>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</si>
  <si>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</si>
  <si>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</si>
  <si>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</si>
  <si>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</si>
  <si>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</si>
  <si>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</si>
  <si>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</si>
  <si>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</si>
  <si>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</si>
  <si>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</si>
  <si>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</si>
  <si>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</si>
  <si>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</si>
  <si>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</si>
  <si>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</si>
  <si>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</si>
  <si>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</si>
  <si>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</si>
  <si>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</si>
  <si>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</si>
  <si>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</si>
  <si>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</si>
  <si>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</si>
  <si>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</si>
  <si>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</si>
  <si>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</si>
  <si>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</si>
  <si>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</si>
  <si>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</si>
  <si>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</si>
  <si>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</si>
  <si>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</si>
  <si>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</si>
  <si>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</si>
  <si>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</si>
  <si>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</si>
  <si>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</si>
  <si>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</si>
  <si>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</si>
  <si>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</si>
  <si>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</si>
  <si>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</si>
  <si>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</si>
  <si>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</si>
  <si>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</si>
  <si>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</si>
  <si>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</si>
  <si>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</si>
  <si>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</si>
  <si>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</si>
  <si>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</si>
  <si>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</si>
  <si>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</si>
  <si>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</si>
  <si>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</si>
  <si>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</si>
  <si>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</si>
  <si>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</si>
  <si>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</si>
  <si>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</si>
  <si>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</si>
  <si>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</si>
  <si>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</si>
  <si>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</si>
  <si>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</si>
  <si>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</si>
  <si>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</si>
  <si>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</si>
  <si>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</si>
  <si>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</si>
  <si>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</si>
  <si>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</si>
  <si>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</si>
  <si>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</si>
  <si>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</si>
  <si>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</si>
  <si>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</si>
  <si>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</si>
  <si>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</si>
  <si>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</si>
  <si>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</si>
  <si>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</si>
  <si>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</si>
  <si>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</si>
  <si>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</si>
  <si>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</si>
  <si>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</si>
  <si>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</si>
  <si>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</si>
  <si>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</si>
  <si>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</si>
  <si>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</si>
  <si>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</si>
  <si>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</si>
  <si>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</si>
  <si>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</si>
  <si>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</si>
  <si>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</si>
  <si>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</si>
  <si>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</si>
  <si>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</si>
  <si>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</si>
  <si>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</si>
  <si>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</si>
  <si>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</si>
  <si>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</si>
  <si>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</si>
  <si>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</si>
  <si>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</si>
  <si>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</si>
  <si>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</si>
  <si>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</si>
  <si>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</si>
  <si>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</si>
  <si>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</si>
  <si>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</si>
  <si>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</si>
  <si>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</si>
  <si>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</si>
  <si>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</si>
  <si>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</si>
  <si>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</si>
  <si>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</si>
  <si>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</si>
  <si>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</si>
  <si>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</si>
  <si>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</si>
  <si>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</si>
  <si>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</si>
  <si>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</si>
  <si>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</si>
  <si>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</si>
  <si>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</si>
  <si>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</si>
  <si>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</si>
  <si>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</si>
  <si>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</si>
  <si>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</si>
  <si>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</si>
  <si>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</si>
  <si>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</si>
  <si>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</si>
  <si>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</si>
  <si>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</si>
  <si>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</si>
  <si>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</si>
  <si>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</si>
  <si>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</si>
  <si>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</si>
  <si>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</si>
  <si>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</si>
  <si>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</si>
  <si>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</si>
  <si>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</si>
  <si>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</si>
  <si>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</si>
  <si>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</si>
  <si>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</si>
  <si>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</si>
  <si>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</si>
  <si>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</si>
  <si>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</si>
  <si>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</si>
  <si>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</si>
  <si>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</si>
  <si>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</si>
  <si>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</si>
  <si>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</si>
  <si>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</si>
  <si>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</si>
  <si>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</si>
  <si>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</si>
  <si>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</si>
  <si>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</si>
  <si>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</si>
  <si>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</si>
  <si>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</si>
  <si>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</si>
  <si>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</si>
  <si>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</si>
  <si>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</si>
  <si>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</si>
  <si>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</si>
  <si>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</si>
  <si>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</si>
  <si>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</si>
  <si>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</si>
  <si>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</si>
  <si>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</si>
  <si>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</si>
  <si>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</si>
  <si>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</si>
  <si>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</si>
  <si>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</si>
  <si>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</si>
  <si>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</si>
  <si>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</si>
  <si>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</si>
  <si>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</si>
  <si>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</si>
  <si>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</si>
  <si>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</si>
  <si>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</si>
  <si>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</si>
  <si>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</si>
  <si>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</si>
  <si>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</si>
  <si>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</si>
  <si>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</si>
  <si>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</si>
  <si>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</si>
  <si>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</si>
  <si>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</si>
  <si>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</si>
  <si>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</si>
  <si>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</si>
  <si>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</si>
  <si>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</si>
  <si>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</si>
  <si>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</si>
  <si>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</si>
  <si>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</si>
  <si>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</si>
  <si>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</si>
  <si>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</si>
  <si>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</si>
  <si>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</si>
  <si>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</si>
  <si>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</si>
  <si>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</si>
  <si>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</si>
  <si>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</si>
  <si>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</si>
  <si>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</si>
  <si>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</si>
  <si>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</si>
  <si>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</si>
  <si>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</si>
  <si>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</si>
  <si>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</si>
  <si>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</si>
  <si>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</si>
  <si>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</si>
  <si>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</si>
  <si>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</si>
  <si>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</si>
  <si>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</si>
  <si>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</si>
  <si>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</si>
  <si>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</si>
  <si>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</si>
  <si>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</si>
  <si>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</si>
  <si>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</si>
  <si>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</si>
  <si>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</si>
  <si>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</si>
  <si>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</si>
  <si>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</si>
  <si>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</si>
  <si>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</si>
  <si>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</si>
  <si>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</si>
  <si>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</si>
  <si>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</si>
  <si>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</si>
  <si>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</si>
  <si>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</si>
  <si>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</si>
  <si>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</si>
  <si>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</si>
  <si>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</si>
  <si>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</si>
  <si>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</si>
  <si>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</si>
  <si>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</si>
  <si>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</si>
  <si>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</si>
  <si>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</si>
  <si>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</si>
  <si>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</si>
  <si>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</si>
  <si>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</si>
  <si>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</si>
  <si>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</si>
  <si>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</si>
  <si>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</si>
  <si>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</si>
  <si>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</si>
  <si>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</si>
  <si>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</si>
  <si>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</si>
  <si>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</si>
  <si>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</si>
  <si>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</si>
  <si>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</si>
  <si>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</si>
  <si>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</si>
  <si>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</si>
  <si>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</si>
  <si>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</si>
  <si>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</si>
  <si>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</si>
  <si>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</si>
  <si>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</si>
  <si>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</si>
  <si>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</si>
  <si>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</si>
  <si>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</si>
  <si>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</si>
  <si>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</si>
  <si>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</si>
  <si>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</si>
  <si>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</si>
  <si>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</si>
  <si>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</si>
  <si>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</si>
  <si>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</si>
  <si>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</si>
  <si>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</si>
  <si>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</si>
  <si>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</si>
  <si>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</si>
  <si>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</si>
  <si>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</si>
  <si>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</si>
  <si>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</si>
  <si>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</si>
  <si>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</si>
  <si>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</si>
  <si>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</si>
  <si>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</si>
  <si>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</si>
  <si>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</si>
  <si>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</si>
  <si>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</si>
  <si>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</si>
  <si>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</si>
  <si>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</si>
  <si>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</si>
  <si>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</si>
  <si>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</si>
  <si>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</si>
  <si>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</si>
  <si>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</si>
  <si>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</si>
  <si>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</si>
  <si>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</si>
  <si>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</si>
  <si>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</si>
  <si>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</si>
  <si>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</si>
  <si>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</si>
  <si>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</si>
  <si>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</si>
  <si>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</si>
  <si>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</si>
  <si>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</si>
  <si>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</si>
  <si>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</si>
  <si>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</si>
  <si>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</si>
  <si>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</si>
  <si>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</si>
  <si>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</si>
  <si>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</si>
  <si>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</si>
  <si>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</si>
  <si>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</si>
  <si>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</si>
  <si>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</si>
  <si>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</si>
  <si>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</si>
  <si>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</si>
  <si>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</si>
  <si>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</si>
  <si>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</si>
  <si>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</si>
  <si>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</si>
  <si>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</si>
  <si>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</si>
  <si>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</si>
  <si>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</si>
  <si>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</si>
  <si>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</si>
  <si>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</si>
  <si>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</si>
  <si>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</si>
  <si>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</si>
  <si>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</si>
  <si>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</si>
  <si>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</si>
  <si>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</si>
  <si>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</si>
  <si>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</si>
  <si>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</si>
  <si>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</si>
  <si>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</si>
  <si>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</si>
  <si>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</si>
  <si>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</si>
  <si>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</si>
  <si>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</si>
  <si>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</si>
  <si>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</si>
  <si>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</si>
  <si>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</si>
  <si>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</si>
  <si>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</si>
  <si>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</si>
  <si>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</si>
  <si>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</si>
  <si>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</si>
  <si>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</si>
  <si>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</si>
  <si>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</si>
  <si>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</si>
  <si>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</si>
  <si>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</si>
  <si>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</si>
  <si>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</si>
  <si>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</si>
  <si>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</si>
  <si>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</si>
  <si>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</si>
  <si>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</si>
  <si>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</si>
  <si>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</si>
  <si>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</si>
  <si>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</si>
  <si>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</si>
  <si>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</si>
  <si>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</si>
  <si>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</si>
  <si>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</si>
  <si>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</si>
  <si>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</si>
  <si>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</si>
  <si>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</si>
  <si>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</si>
  <si>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</si>
  <si>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</si>
  <si>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</si>
  <si>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</si>
  <si>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</si>
  <si>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</si>
  <si>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</si>
  <si>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</si>
  <si>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</si>
  <si>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</si>
  <si>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</si>
  <si>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</si>
  <si>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</si>
  <si>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</si>
  <si>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</si>
  <si>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</si>
  <si>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</si>
  <si>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</si>
  <si>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</si>
  <si>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</si>
  <si>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</si>
  <si>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</si>
  <si>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</si>
  <si>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</si>
  <si>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</si>
  <si>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</si>
  <si>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</si>
  <si>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</si>
  <si>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</si>
  <si>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</si>
  <si>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</si>
  <si>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</si>
  <si>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</si>
  <si>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</si>
  <si>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</si>
  <si>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</si>
  <si>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</si>
  <si>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</si>
  <si>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</si>
  <si>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</si>
  <si>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</si>
  <si>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</si>
  <si>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</si>
  <si>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</si>
  <si>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</si>
  <si>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</si>
  <si>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</si>
  <si>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</si>
  <si>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</si>
  <si>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</si>
  <si>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</si>
  <si>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</si>
  <si>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</si>
  <si>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</si>
  <si>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</si>
  <si>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</si>
  <si>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</si>
  <si>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</si>
  <si>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</si>
  <si>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</si>
  <si>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</si>
  <si>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</si>
  <si>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</si>
  <si>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</si>
  <si>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</si>
  <si>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</si>
  <si>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</si>
  <si>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</si>
  <si>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</si>
  <si>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</si>
  <si>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</si>
  <si>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</si>
  <si>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</si>
  <si>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</si>
  <si>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</si>
  <si>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</si>
  <si>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</si>
  <si>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</si>
  <si>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</si>
  <si>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</si>
  <si>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</si>
  <si>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</si>
  <si>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</si>
  <si>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</si>
  <si>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</si>
  <si>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</si>
  <si>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</si>
  <si>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</si>
  <si>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</si>
  <si>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</si>
  <si>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</si>
  <si>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</si>
  <si>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</si>
  <si>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</si>
  <si>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</si>
  <si>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</si>
  <si>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</si>
  <si>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</si>
  <si>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</si>
  <si>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</si>
  <si>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</si>
  <si>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</si>
  <si>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</si>
  <si>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</si>
  <si>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</si>
  <si>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</si>
  <si>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</si>
  <si>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</si>
  <si>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</si>
  <si>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</si>
  <si>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</si>
  <si>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</si>
  <si>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</si>
  <si>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</si>
  <si>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</si>
  <si>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</si>
  <si>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</si>
  <si>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</si>
  <si>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</si>
  <si>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</si>
  <si>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</si>
  <si>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</si>
  <si>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</si>
  <si>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</si>
  <si>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</si>
  <si>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</si>
  <si>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</si>
  <si>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</si>
  <si>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</si>
  <si>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</si>
  <si>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</si>
  <si>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</si>
  <si>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</si>
  <si>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</si>
  <si>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</si>
  <si>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</si>
  <si>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</si>
  <si>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</si>
  <si>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</si>
  <si>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</si>
  <si>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</si>
  <si>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</si>
  <si>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</si>
  <si>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</si>
  <si>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</si>
  <si>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</si>
  <si>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</si>
  <si>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</si>
  <si>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</si>
  <si>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</si>
  <si>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</si>
  <si>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</si>
  <si>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</si>
  <si>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</si>
  <si>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</si>
  <si>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</si>
  <si>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</si>
  <si>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</si>
  <si>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</si>
  <si>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</si>
  <si>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</si>
  <si>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</si>
  <si>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</si>
  <si>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</si>
  <si>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</si>
  <si>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</si>
  <si>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</si>
  <si>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</si>
  <si>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</si>
  <si>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</si>
  <si>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</si>
  <si>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</si>
  <si>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</si>
  <si>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</si>
  <si>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</si>
  <si>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</si>
  <si>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</si>
  <si>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</si>
  <si>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</si>
  <si>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</si>
  <si>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</si>
  <si>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</si>
  <si>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</si>
  <si>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</si>
  <si>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</si>
  <si>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</si>
  <si>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</si>
  <si>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</si>
  <si>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</si>
  <si>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</si>
  <si>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</si>
  <si>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</si>
  <si>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</si>
  <si>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</si>
  <si>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</si>
  <si>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</si>
  <si>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</si>
  <si>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</si>
  <si>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</si>
  <si>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</si>
  <si>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</si>
  <si>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</si>
  <si>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</si>
  <si>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</si>
  <si>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</si>
  <si>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</si>
  <si>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</si>
  <si>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</si>
  <si>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</si>
  <si>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</si>
  <si>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</si>
  <si>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</si>
  <si>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</si>
  <si>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</si>
  <si>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</si>
  <si>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</si>
  <si>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</si>
  <si>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</si>
  <si>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</si>
  <si>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</si>
  <si>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</si>
  <si>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</si>
  <si>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</si>
  <si>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</si>
  <si>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</si>
  <si>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</si>
  <si>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</si>
  <si>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</si>
  <si>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</si>
  <si>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</si>
  <si>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</si>
  <si>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</si>
  <si>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</si>
  <si>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</si>
  <si>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</si>
  <si>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</si>
  <si>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</si>
  <si>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</si>
  <si>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</si>
  <si>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</si>
  <si>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</si>
  <si>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</si>
  <si>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</si>
  <si>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</si>
  <si>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</si>
  <si>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</si>
  <si>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</si>
  <si>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</si>
  <si>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</si>
  <si>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</si>
  <si>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</si>
  <si>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</si>
  <si>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</si>
  <si>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</si>
  <si>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</si>
  <si>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</si>
  <si>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</si>
  <si>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</si>
  <si>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</si>
  <si>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</si>
  <si>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</si>
  <si>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</si>
  <si>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</si>
  <si>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</si>
  <si>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</si>
  <si>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</si>
  <si>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</si>
  <si>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</si>
  <si>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</si>
  <si>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</si>
  <si>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</si>
  <si>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</si>
  <si>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</si>
  <si>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</si>
  <si>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</si>
  <si>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</si>
  <si>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</si>
  <si>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</si>
  <si>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</si>
  <si>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</si>
  <si>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</si>
  <si>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</si>
  <si>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</si>
  <si>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</si>
  <si>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</si>
  <si>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</si>
  <si>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</si>
  <si>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</si>
  <si>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</si>
  <si>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</si>
  <si>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</si>
  <si>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</si>
  <si>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</si>
  <si>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</si>
  <si>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</si>
  <si>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</si>
  <si>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</si>
  <si>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</si>
  <si>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</si>
  <si>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</si>
  <si>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</si>
  <si>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</si>
  <si>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</si>
  <si>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</si>
  <si>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</si>
  <si>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</si>
  <si>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</si>
  <si>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</si>
  <si>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</si>
  <si>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</si>
  <si>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</si>
  <si>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</si>
  <si>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</si>
  <si>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</si>
  <si>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</si>
  <si>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</si>
  <si>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</si>
  <si>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</si>
  <si>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</si>
  <si>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</si>
  <si>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</si>
  <si>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</si>
  <si>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</si>
  <si>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</si>
  <si>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</si>
  <si>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</si>
  <si>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</si>
  <si>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</si>
  <si>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</si>
  <si>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</si>
  <si>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</si>
  <si>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</si>
  <si>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</si>
  <si>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</si>
  <si>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</si>
  <si>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</si>
  <si>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</si>
  <si>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</si>
  <si>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</si>
  <si>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</si>
  <si>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</si>
  <si>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</si>
  <si>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</si>
  <si>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</si>
  <si>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</si>
  <si>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</si>
  <si>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</si>
  <si>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</si>
  <si>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</si>
  <si>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</si>
  <si>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</si>
  <si>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</si>
  <si>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</si>
  <si>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</si>
  <si>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</si>
  <si>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</si>
  <si>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</si>
  <si>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</si>
  <si>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</si>
  <si>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</si>
  <si>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</si>
  <si>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</si>
  <si>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</si>
  <si>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</si>
  <si>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</si>
  <si>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</si>
  <si>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</si>
  <si>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</si>
  <si>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</si>
  <si>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</si>
  <si>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</si>
  <si>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</si>
  <si>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</si>
  <si>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</si>
  <si>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</si>
  <si>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</si>
  <si>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</si>
  <si>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</si>
  <si>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</si>
  <si>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</si>
  <si>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</si>
  <si>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</si>
  <si>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</si>
  <si>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</si>
  <si>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</si>
  <si>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</si>
  <si>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</si>
  <si>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</si>
  <si>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</si>
  <si>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</si>
  <si>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</si>
  <si>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</si>
  <si>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</si>
  <si>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</si>
  <si>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</si>
  <si>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</si>
  <si>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</si>
  <si>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</si>
  <si>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</si>
  <si>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</si>
  <si>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</si>
  <si>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</si>
  <si>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</si>
  <si>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</si>
  <si>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</si>
  <si>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</si>
  <si>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</si>
  <si>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</si>
  <si>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</si>
  <si>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</si>
  <si>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</si>
  <si>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</si>
  <si>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</si>
  <si>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</si>
  <si>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</si>
  <si>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</si>
  <si>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</si>
  <si>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</si>
  <si>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</si>
  <si>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</si>
  <si>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</si>
  <si>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</si>
  <si>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</si>
  <si>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</si>
  <si>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</si>
  <si>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</si>
  <si>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</si>
  <si>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</si>
  <si>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</si>
  <si>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</si>
  <si>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</si>
  <si>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</si>
  <si>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</si>
  <si>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</si>
  <si>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</si>
  <si>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</si>
  <si>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</si>
  <si>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</si>
  <si>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</si>
  <si>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</si>
  <si>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</si>
  <si>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</si>
  <si>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</si>
  <si>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</si>
  <si>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</si>
  <si>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</si>
  <si>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</si>
  <si>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</si>
  <si>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</si>
  <si>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</si>
  <si>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</si>
  <si>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</si>
  <si>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</si>
  <si>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</si>
  <si>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</si>
  <si>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</si>
  <si>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</si>
  <si>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</si>
  <si>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</si>
  <si>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</si>
  <si>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</si>
  <si>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</si>
  <si>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</si>
  <si>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</si>
  <si>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</si>
  <si>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</si>
  <si>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</si>
  <si>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</si>
  <si>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</si>
  <si>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</si>
  <si>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</si>
  <si>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</si>
  <si>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</si>
  <si>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</si>
  <si>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</si>
  <si>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</si>
  <si>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</si>
  <si>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</si>
  <si>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</si>
  <si>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</si>
  <si>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</si>
  <si>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</si>
  <si>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</si>
  <si>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</si>
  <si>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</si>
  <si>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</si>
  <si>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</si>
  <si>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</si>
  <si>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</si>
  <si>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</si>
  <si>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</si>
  <si>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</si>
  <si>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</si>
  <si>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</si>
  <si>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</si>
  <si>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</si>
  <si>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</si>
  <si>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</si>
  <si>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</si>
  <si>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</si>
  <si>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</si>
  <si>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</si>
  <si>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</si>
  <si>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</si>
  <si>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</si>
  <si>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</si>
  <si>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</si>
  <si>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</si>
  <si>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</si>
  <si>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</si>
  <si>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</si>
  <si>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</si>
  <si>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</si>
  <si>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</si>
  <si>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</si>
  <si>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</si>
  <si>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</si>
  <si>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</si>
  <si>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</si>
  <si>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</si>
  <si>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</si>
  <si>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</si>
  <si>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</si>
  <si>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</si>
  <si>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</si>
  <si>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</si>
  <si>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</si>
  <si>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</si>
  <si>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</si>
  <si>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</si>
  <si>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</si>
  <si>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</si>
  <si>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</si>
  <si>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</si>
  <si>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</si>
  <si>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</si>
  <si>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</si>
  <si>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</si>
  <si>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</si>
  <si>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</si>
  <si>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</si>
  <si>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</si>
  <si>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</si>
  <si>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</si>
  <si>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</si>
  <si>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</si>
  <si>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</si>
  <si>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</si>
  <si>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</si>
  <si>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</si>
  <si>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</si>
  <si>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</si>
  <si>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</si>
  <si>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</si>
  <si>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</si>
  <si>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</si>
  <si>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</si>
  <si>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</si>
  <si>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</si>
  <si>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</si>
  <si>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</si>
  <si>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</si>
  <si>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</si>
  <si>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</si>
  <si>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</si>
  <si>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</si>
  <si>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</si>
  <si>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</si>
  <si>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</si>
  <si>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</si>
  <si>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</si>
  <si>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</si>
  <si>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</si>
  <si>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</si>
  <si>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</si>
  <si>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</si>
  <si>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</si>
  <si>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</si>
  <si>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</si>
  <si>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</si>
  <si>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</si>
  <si>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</si>
  <si>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</si>
  <si>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</si>
  <si>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</si>
  <si>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</si>
  <si>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</si>
  <si>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</si>
  <si>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</si>
  <si>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</si>
  <si>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</si>
  <si>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</si>
  <si>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</si>
  <si>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</si>
  <si>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</si>
  <si>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</si>
  <si>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</si>
  <si>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</si>
  <si>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</si>
  <si>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</si>
  <si>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</si>
  <si>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</si>
  <si>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</si>
  <si>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</si>
  <si>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</si>
  <si>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</si>
  <si>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</si>
  <si>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</si>
  <si>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</si>
  <si>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</si>
  <si>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</si>
  <si>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</si>
  <si>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</si>
  <si>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</si>
  <si>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</si>
  <si>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</si>
  <si>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</si>
  <si>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</si>
  <si>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</si>
  <si>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</si>
  <si>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</si>
  <si>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</si>
  <si>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</si>
  <si>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</si>
  <si>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</si>
  <si>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</si>
  <si>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</si>
  <si>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</si>
  <si>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</si>
  <si>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</si>
  <si>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</si>
  <si>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</si>
  <si>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</si>
  <si>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</si>
  <si>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</si>
  <si>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</si>
  <si>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</si>
  <si>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</si>
  <si>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</si>
  <si>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</si>
  <si>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</si>
  <si>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</si>
  <si>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</si>
  <si>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</si>
  <si>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</si>
  <si>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</si>
  <si>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</si>
  <si>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</si>
  <si>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</si>
  <si>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</si>
  <si>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</si>
  <si>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</si>
  <si>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</si>
  <si>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</si>
  <si>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</si>
  <si>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</si>
  <si>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</si>
  <si>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</si>
  <si>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</si>
  <si>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</si>
  <si>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</si>
  <si>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</si>
  <si>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</si>
  <si>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</si>
  <si>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</si>
  <si>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</si>
  <si>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</si>
  <si>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</si>
  <si>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</si>
  <si>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</si>
  <si>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</si>
  <si>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</si>
  <si>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</si>
  <si>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</si>
  <si>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</si>
  <si>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</si>
  <si>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</si>
  <si>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</si>
  <si>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</si>
  <si>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</si>
  <si>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</si>
  <si>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</si>
  <si>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</si>
  <si>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</si>
  <si>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</si>
  <si>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</si>
  <si>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</si>
  <si>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</si>
  <si>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</si>
  <si>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</si>
  <si>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</si>
  <si>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</si>
  <si>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</si>
  <si>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</si>
  <si>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</si>
  <si>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</si>
  <si>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</si>
  <si>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</si>
  <si>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</si>
  <si>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</si>
  <si>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</si>
  <si>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</si>
  <si>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</si>
  <si>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</si>
  <si>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</si>
  <si>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</si>
  <si>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</si>
  <si>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</si>
  <si>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</si>
  <si>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</si>
  <si>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</si>
  <si>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</si>
  <si>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</si>
  <si>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</si>
  <si>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</si>
  <si>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</si>
  <si>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</si>
  <si>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</si>
  <si>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</si>
  <si>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</si>
  <si>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</si>
  <si>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</si>
  <si>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</si>
  <si>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</si>
  <si>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</si>
  <si>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</si>
  <si>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</si>
  <si>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</si>
  <si>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</si>
  <si>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</si>
  <si>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</si>
  <si>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</si>
  <si>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</si>
  <si>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</si>
  <si>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</si>
  <si>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</si>
  <si>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</si>
  <si>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</si>
  <si>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</si>
  <si>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</si>
  <si>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</si>
  <si>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</si>
  <si>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</si>
  <si>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</si>
  <si>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</si>
  <si>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</si>
  <si>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</si>
  <si>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</si>
  <si>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</si>
  <si>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</si>
  <si>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</si>
  <si>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</si>
  <si>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</si>
  <si>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</si>
  <si>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</si>
  <si>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</si>
  <si>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</si>
  <si>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</si>
  <si>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</si>
  <si>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</si>
  <si>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</si>
  <si>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</si>
  <si>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</si>
  <si>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</si>
  <si>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</si>
  <si>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</si>
  <si>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</si>
  <si>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</si>
  <si>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</si>
  <si>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</si>
  <si>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</si>
  <si>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</si>
  <si>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</si>
  <si>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</si>
  <si>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</si>
  <si>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</si>
  <si>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</si>
  <si>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</si>
  <si>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</si>
  <si>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</si>
  <si>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</si>
  <si>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</si>
  <si>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</si>
  <si>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</si>
  <si>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</si>
  <si>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</si>
  <si>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</si>
  <si>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</si>
  <si>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</si>
  <si>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</si>
  <si>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</si>
  <si>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</si>
  <si>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</si>
  <si>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</si>
  <si>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</si>
  <si>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</si>
  <si>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</si>
  <si>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</si>
  <si>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</si>
  <si>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</si>
  <si>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</si>
  <si>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</si>
  <si>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</si>
  <si>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</si>
  <si>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</si>
  <si>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</si>
  <si>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</si>
  <si>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</si>
  <si>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</si>
  <si>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</si>
  <si>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</si>
  <si>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</si>
  <si>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</si>
  <si>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</si>
  <si>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</si>
  <si>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</si>
  <si>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</si>
  <si>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</si>
  <si>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</si>
  <si>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</si>
  <si>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</si>
  <si>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</si>
  <si>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</si>
  <si>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</si>
  <si>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</si>
  <si>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</si>
  <si>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</si>
  <si>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</si>
  <si>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</si>
  <si>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</si>
  <si>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</si>
  <si>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</si>
  <si>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</si>
  <si>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</si>
  <si>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</si>
  <si>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</si>
  <si>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</si>
  <si>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</si>
  <si>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</si>
  <si>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</si>
  <si>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</si>
  <si>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</si>
  <si>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</si>
  <si>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</si>
  <si>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</si>
  <si>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</si>
  <si>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</si>
  <si>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</si>
  <si>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</si>
  <si>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</si>
  <si>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</si>
  <si>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</si>
  <si>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</si>
  <si>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</si>
  <si>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</si>
  <si>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</si>
  <si>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</si>
  <si>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</si>
  <si>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</si>
  <si>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</si>
  <si>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</si>
  <si>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</si>
  <si>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</si>
  <si>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</si>
  <si>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</si>
  <si>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</si>
  <si>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</si>
  <si>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</si>
  <si>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</si>
  <si>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</si>
  <si>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</si>
  <si>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</si>
  <si>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</si>
  <si>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</si>
  <si>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</si>
  <si>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</si>
  <si>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</si>
  <si>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</si>
  <si>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</si>
  <si>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</si>
  <si>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</si>
  <si>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</si>
  <si>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</si>
  <si>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</si>
  <si>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</si>
  <si>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</si>
  <si>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</si>
  <si>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</si>
  <si>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</si>
  <si>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</si>
  <si>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</si>
  <si>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</si>
  <si>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</si>
  <si>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</si>
  <si>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</si>
  <si>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</si>
  <si>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</si>
  <si>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</si>
  <si>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</si>
  <si>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</si>
  <si>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</si>
  <si>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</si>
  <si>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</si>
  <si>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</si>
  <si>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</si>
  <si>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</si>
  <si>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</si>
  <si>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</si>
  <si>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</si>
  <si>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</si>
  <si>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</si>
  <si>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</si>
  <si>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</si>
  <si>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</si>
  <si>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</si>
  <si>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</si>
  <si>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</si>
  <si>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</si>
  <si>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</si>
  <si>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</si>
  <si>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</si>
  <si>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</si>
  <si>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</si>
  <si>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</si>
  <si>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</si>
  <si>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</si>
  <si>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</si>
  <si>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</si>
  <si>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</si>
  <si>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</si>
  <si>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</si>
  <si>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</si>
  <si>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</si>
  <si>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</si>
  <si>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</si>
  <si>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</si>
  <si>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</si>
  <si>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</si>
  <si>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</si>
  <si>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</si>
  <si>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</si>
  <si>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</si>
  <si>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</si>
  <si>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</si>
  <si>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</si>
  <si>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</si>
  <si>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</si>
  <si>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</si>
  <si>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</si>
  <si>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</si>
  <si>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</si>
  <si>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</si>
  <si>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</si>
  <si>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</si>
  <si>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</si>
  <si>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</si>
  <si>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</si>
  <si>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</si>
  <si>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</si>
  <si>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</si>
  <si>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</si>
  <si>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</si>
  <si>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</si>
  <si>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</si>
  <si>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</si>
  <si>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</si>
  <si>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</si>
  <si>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</si>
  <si>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</si>
  <si>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</si>
  <si>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</si>
  <si>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</si>
  <si>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</si>
  <si>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</si>
  <si>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</si>
  <si>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</si>
  <si>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</si>
  <si>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</si>
  <si>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</si>
  <si>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</si>
  <si>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</si>
  <si>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</si>
  <si>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</si>
  <si>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</si>
  <si>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</si>
  <si>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</si>
  <si>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</si>
  <si>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</si>
  <si>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</si>
  <si>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</si>
  <si>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</si>
  <si>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</si>
  <si>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</si>
  <si>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</si>
  <si>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</si>
  <si>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</si>
  <si>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</si>
  <si>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</si>
  <si>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</si>
  <si>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</si>
  <si>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</si>
  <si>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</si>
  <si>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</si>
  <si>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</si>
  <si>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</si>
  <si>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</si>
  <si>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</si>
  <si>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</si>
  <si>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</si>
  <si>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</si>
  <si>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</si>
  <si>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</si>
  <si>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</si>
  <si>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</si>
  <si>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</si>
  <si>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</si>
  <si>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</si>
  <si>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</si>
  <si>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</si>
  <si>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</si>
  <si>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</si>
  <si>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</si>
  <si>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</si>
  <si>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</si>
  <si>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</si>
  <si>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</si>
  <si>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</si>
  <si>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</si>
  <si>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</si>
  <si>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</si>
  <si>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</si>
  <si>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</si>
  <si>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</si>
  <si>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</si>
  <si>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</si>
  <si>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</si>
  <si>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</si>
  <si>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</si>
  <si>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</si>
  <si>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</si>
  <si>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</si>
  <si>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</si>
  <si>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</si>
  <si>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</si>
  <si>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</si>
  <si>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</si>
  <si>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</si>
  <si>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</si>
  <si>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</si>
  <si>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</si>
  <si>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</si>
  <si>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</si>
  <si>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</si>
  <si>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</si>
  <si>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</si>
  <si>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</si>
  <si>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</si>
  <si>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</si>
  <si>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</si>
  <si>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</si>
  <si>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</si>
  <si>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</si>
  <si>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</si>
  <si>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</si>
  <si>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</si>
  <si>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</si>
  <si>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</si>
  <si>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</si>
  <si>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</si>
  <si>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</si>
  <si>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</si>
  <si>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</si>
  <si>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</si>
  <si>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</si>
  <si>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</si>
  <si>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</si>
  <si>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</si>
  <si>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</si>
  <si>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</si>
  <si>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</si>
  <si>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</si>
  <si>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</si>
  <si>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</si>
  <si>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</si>
  <si>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</si>
  <si>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</si>
  <si>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</si>
  <si>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</si>
  <si>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</si>
  <si>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</si>
  <si>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</si>
  <si>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</si>
  <si>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</si>
  <si>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</si>
  <si>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</si>
  <si>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</si>
  <si>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</si>
  <si>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</si>
  <si>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</si>
  <si>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</si>
  <si>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</si>
  <si>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</si>
  <si>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</si>
  <si>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</si>
  <si>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</si>
  <si>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</si>
  <si>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</si>
  <si>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</si>
  <si>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</si>
  <si>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</si>
  <si>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</si>
  <si>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</si>
  <si>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</si>
  <si>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</si>
  <si>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</si>
  <si>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</si>
  <si>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</si>
  <si>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</si>
  <si>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</si>
  <si>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</si>
  <si>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</si>
  <si>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</si>
  <si>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</si>
  <si>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</si>
  <si>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</si>
  <si>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</si>
  <si>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</si>
  <si>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</si>
  <si>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</si>
  <si>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</si>
  <si>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</si>
  <si>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</si>
  <si>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</si>
  <si>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</si>
  <si>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</si>
  <si>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</si>
  <si>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</si>
  <si>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</si>
  <si>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</si>
  <si>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</si>
  <si>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</si>
  <si>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</si>
  <si>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</si>
  <si>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</si>
  <si>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</si>
  <si>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</si>
  <si>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</si>
  <si>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</si>
  <si>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</si>
  <si>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</si>
  <si>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</si>
  <si>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</si>
  <si>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</si>
  <si>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</si>
  <si>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</si>
  <si>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</si>
  <si>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</si>
  <si>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</si>
  <si>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</si>
  <si>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</si>
  <si>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</si>
  <si>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</si>
  <si>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</si>
  <si>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</si>
  <si>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</si>
  <si>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</si>
  <si>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</si>
  <si>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</si>
  <si>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</si>
  <si>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</si>
  <si>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</si>
  <si>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</si>
  <si>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</si>
  <si>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</si>
  <si>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</si>
  <si>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</si>
  <si>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</si>
  <si>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</si>
  <si>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</si>
  <si>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</si>
  <si>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</si>
  <si>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</si>
  <si>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</si>
  <si>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</si>
  <si>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</si>
  <si>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</si>
  <si>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</si>
  <si>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</si>
  <si>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</si>
  <si>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</si>
  <si>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</si>
  <si>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</si>
  <si>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</si>
  <si>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</si>
  <si>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</si>
  <si>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</si>
  <si>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</si>
  <si>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</si>
  <si>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</si>
  <si>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</si>
  <si>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</si>
  <si>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</si>
  <si>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</si>
  <si>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</si>
  <si>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</si>
  <si>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</si>
  <si>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</si>
  <si>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</si>
  <si>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</si>
  <si>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</si>
  <si>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</si>
  <si>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</si>
  <si>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</si>
  <si>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</si>
  <si>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</si>
  <si>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</si>
  <si>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</si>
  <si>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</si>
  <si>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</si>
  <si>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</si>
  <si>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</si>
  <si>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</si>
  <si>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</si>
  <si>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</si>
  <si>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</si>
  <si>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</si>
  <si>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</si>
  <si>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</si>
  <si>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</si>
  <si>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</si>
  <si>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</si>
  <si>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</si>
  <si>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</si>
  <si>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</si>
  <si>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</si>
  <si>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</si>
  <si>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</si>
  <si>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</si>
  <si>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</si>
  <si>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</si>
  <si>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</si>
  <si>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</si>
  <si>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</si>
  <si>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</si>
  <si>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</si>
  <si>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</si>
  <si>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</si>
  <si>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</si>
  <si>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</si>
  <si>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</si>
  <si>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</si>
  <si>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</si>
  <si>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</si>
  <si>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</si>
  <si>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</si>
  <si>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</si>
  <si>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</si>
  <si>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</si>
  <si>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</si>
  <si>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</si>
  <si>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</si>
  <si>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</si>
  <si>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</si>
  <si>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</si>
  <si>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</si>
  <si>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</si>
  <si>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</si>
  <si>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</si>
  <si>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</si>
  <si>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</si>
  <si>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</si>
  <si>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</si>
  <si>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</si>
  <si>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</si>
  <si>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</si>
  <si>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</si>
  <si>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</si>
  <si>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</si>
  <si>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</si>
  <si>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</si>
  <si>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</si>
  <si>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</si>
  <si>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</si>
  <si>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</si>
  <si>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</si>
  <si>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</si>
  <si>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</si>
  <si>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</si>
  <si>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</si>
  <si>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</si>
  <si>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</si>
  <si>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</si>
  <si>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</si>
  <si>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</si>
  <si>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</si>
  <si>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</si>
  <si>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</si>
  <si>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</si>
  <si>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</si>
  <si>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</si>
  <si>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</si>
  <si>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</si>
  <si>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</si>
  <si>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</si>
  <si>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</si>
  <si>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</si>
  <si>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</si>
  <si>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</si>
  <si>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</si>
  <si>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</si>
  <si>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</si>
  <si>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</si>
  <si>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</si>
  <si>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</si>
  <si>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</si>
  <si>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</si>
  <si>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</si>
  <si>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</si>
  <si>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</si>
  <si>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</si>
  <si>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</si>
  <si>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</si>
  <si>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</si>
  <si>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</si>
  <si>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</si>
  <si>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</si>
  <si>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</si>
  <si>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</si>
  <si>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</si>
  <si>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</si>
  <si>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</si>
  <si>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</si>
  <si>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</si>
  <si>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</si>
  <si>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</si>
  <si>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</si>
  <si>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</si>
  <si>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</si>
  <si>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</si>
  <si>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</si>
  <si>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</si>
  <si>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</si>
  <si>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</si>
  <si>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</si>
  <si>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</si>
  <si>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</si>
  <si>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</si>
  <si>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</si>
  <si>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</si>
  <si>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</si>
  <si>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</si>
  <si>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</si>
  <si>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</si>
  <si>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</si>
  <si>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</si>
  <si>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</si>
  <si>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</si>
  <si>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</si>
  <si>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</si>
  <si>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</si>
  <si>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</si>
  <si>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</si>
  <si>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</si>
  <si>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</si>
  <si>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</si>
  <si>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</si>
  <si>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</si>
  <si>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</si>
  <si>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</si>
  <si>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</si>
  <si>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</si>
  <si>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</si>
  <si>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</si>
  <si>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</si>
  <si>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</si>
  <si>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</si>
  <si>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</si>
  <si>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</si>
  <si>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</si>
  <si>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</si>
  <si>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</si>
  <si>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</si>
  <si>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</si>
  <si>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</si>
  <si>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</si>
  <si>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</si>
  <si>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</si>
  <si>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</si>
  <si>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</si>
  <si>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</si>
  <si>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</si>
  <si>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</si>
  <si>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</si>
  <si>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</si>
  <si>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</si>
  <si>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</si>
  <si>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</si>
  <si>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</si>
  <si>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</si>
  <si>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</si>
  <si>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</si>
  <si>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</si>
  <si>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</si>
  <si>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</si>
  <si>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</si>
  <si>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</si>
  <si>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</si>
  <si>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</si>
  <si>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</si>
  <si>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</si>
  <si>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</si>
  <si>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</si>
  <si>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</si>
  <si>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</si>
  <si>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</si>
  <si>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</si>
  <si>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</si>
  <si>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</si>
  <si>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</si>
  <si>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</si>
  <si>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</si>
  <si>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</si>
  <si>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</si>
  <si>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</si>
  <si>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</si>
  <si>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</si>
  <si>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</si>
  <si>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</si>
  <si>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</si>
  <si>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</si>
  <si>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</si>
  <si>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</si>
  <si>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</si>
  <si>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</si>
  <si>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</si>
  <si>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</si>
  <si>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</si>
  <si>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</si>
  <si>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</si>
  <si>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</si>
  <si>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</si>
  <si>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</si>
  <si>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</si>
  <si>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</si>
  <si>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</si>
  <si>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</si>
  <si>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</si>
  <si>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</si>
  <si>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</si>
  <si>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</si>
  <si>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</si>
  <si>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</si>
  <si>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</si>
  <si>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</si>
  <si>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</si>
  <si>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</si>
  <si>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</si>
  <si>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</si>
  <si>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</si>
  <si>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</si>
  <si>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</si>
  <si>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</si>
  <si>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</si>
  <si>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</si>
  <si>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</si>
  <si>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</si>
  <si>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</si>
  <si>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</si>
  <si>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</si>
  <si>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</si>
  <si>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</si>
  <si>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</si>
  <si>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</si>
  <si>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</si>
  <si>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</si>
  <si>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</si>
  <si>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</si>
  <si>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</si>
  <si>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</si>
  <si>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</si>
  <si>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</si>
  <si>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</si>
  <si>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</si>
  <si>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</si>
  <si>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</si>
  <si>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</si>
  <si>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</si>
  <si>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</si>
  <si>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</si>
  <si>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</si>
  <si>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</si>
  <si>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</si>
  <si>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</si>
  <si>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</si>
  <si>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</si>
  <si>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</si>
  <si>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</si>
  <si>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</si>
  <si>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</si>
  <si>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</si>
  <si>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</si>
  <si>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</si>
  <si>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</si>
  <si>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</si>
  <si>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</si>
  <si>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</si>
  <si>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</si>
  <si>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</si>
  <si>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</si>
  <si>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</si>
  <si>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</si>
  <si>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</si>
  <si>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</si>
  <si>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</si>
  <si>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</si>
  <si>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</si>
  <si>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</si>
  <si>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</si>
  <si>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</si>
  <si>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</si>
  <si>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</si>
  <si>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</si>
  <si>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</si>
  <si>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</si>
  <si>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</si>
  <si>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</si>
  <si>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</si>
  <si>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</si>
  <si>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</si>
  <si>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</si>
  <si>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</si>
  <si>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</si>
  <si>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</si>
  <si>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</si>
  <si>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</si>
  <si>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</si>
  <si>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</si>
  <si>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</si>
  <si>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</si>
  <si>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</si>
  <si>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</si>
  <si>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</si>
  <si>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</si>
  <si>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</si>
  <si>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</si>
  <si>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</si>
  <si>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</si>
  <si>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</si>
  <si>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</si>
  <si>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</si>
  <si>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</si>
  <si>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</si>
  <si>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</si>
  <si>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</si>
  <si>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</si>
  <si>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</si>
  <si>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</si>
  <si>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</si>
  <si>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</si>
  <si>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</si>
  <si>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</si>
  <si>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</si>
  <si>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</si>
  <si>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</si>
  <si>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</si>
  <si>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</si>
  <si>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</si>
  <si>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</si>
  <si>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</si>
  <si>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</si>
  <si>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</si>
  <si>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</si>
  <si>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</si>
  <si>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</si>
  <si>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</si>
  <si>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</si>
  <si>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</si>
  <si>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</si>
  <si>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</si>
  <si>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</si>
  <si>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</si>
  <si>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</si>
  <si>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</si>
  <si>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</si>
  <si>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</si>
  <si>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</si>
  <si>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</si>
  <si>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</si>
  <si>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</si>
  <si>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</si>
  <si>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</si>
  <si>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</si>
  <si>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</si>
  <si>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</si>
  <si>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</si>
  <si>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</si>
  <si>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</si>
  <si>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</si>
  <si>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</si>
  <si>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</si>
  <si>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</si>
  <si>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</si>
  <si>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</si>
  <si>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</si>
  <si>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</si>
  <si>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</si>
  <si>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</si>
  <si>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</si>
  <si>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</si>
  <si>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</si>
  <si>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</si>
  <si>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</si>
  <si>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</si>
  <si>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</si>
  <si>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</si>
  <si>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</si>
  <si>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</si>
  <si>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</si>
  <si>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</si>
  <si>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</si>
  <si>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</si>
  <si>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</si>
  <si>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</si>
  <si>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</si>
  <si>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</si>
  <si>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</si>
  <si>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</si>
  <si>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</si>
  <si>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</si>
  <si>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</si>
  <si>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</si>
  <si>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</si>
  <si>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</si>
  <si>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</si>
  <si>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</si>
  <si>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</si>
  <si>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</si>
  <si>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</si>
  <si>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</si>
  <si>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</si>
  <si>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</si>
  <si>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</si>
  <si>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</si>
  <si>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</si>
  <si>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</si>
  <si>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</si>
  <si>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</si>
  <si>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</si>
  <si>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</si>
  <si>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</si>
  <si>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</si>
  <si>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</si>
  <si>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</si>
  <si>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</si>
  <si>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</si>
  <si>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</si>
  <si>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</si>
  <si>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</si>
  <si>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</si>
  <si>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</si>
  <si>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</si>
  <si>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</si>
  <si>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</si>
  <si>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</si>
  <si>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</si>
  <si>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</si>
  <si>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</si>
  <si>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</si>
  <si>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</si>
  <si>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</si>
  <si>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</si>
  <si>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</si>
  <si>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</si>
  <si>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</si>
  <si>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</si>
  <si>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</si>
  <si>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</si>
  <si>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</si>
  <si>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</si>
  <si>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</si>
  <si>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</si>
  <si>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</si>
  <si>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</si>
  <si>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</si>
  <si>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</si>
  <si>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</si>
  <si>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</si>
  <si>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</si>
  <si>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</si>
  <si>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</si>
  <si>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</si>
  <si>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</si>
  <si>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</si>
  <si>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</si>
  <si>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</si>
  <si>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</si>
  <si>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</si>
  <si>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</si>
  <si>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</si>
  <si>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</si>
  <si>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</si>
  <si>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</si>
  <si>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</si>
  <si>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</si>
  <si>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</si>
  <si>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</si>
  <si>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</si>
  <si>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</si>
  <si>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</si>
  <si>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</si>
  <si>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</si>
  <si>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</si>
  <si>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</si>
  <si>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</si>
  <si>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</si>
  <si>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</si>
  <si>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</si>
  <si>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</si>
  <si>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</si>
  <si>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</si>
  <si>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</si>
  <si>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</si>
  <si>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</si>
  <si>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</si>
  <si>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</si>
  <si>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</si>
  <si>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</si>
  <si>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</si>
  <si>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</si>
  <si>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</si>
  <si>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</si>
  <si>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</si>
  <si>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</si>
  <si>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</si>
  <si>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</si>
  <si>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</si>
  <si>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</si>
  <si>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</si>
  <si>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</si>
  <si>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</si>
  <si>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</si>
  <si>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</si>
  <si>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</si>
  <si>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</si>
  <si>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</si>
  <si>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</si>
  <si>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</si>
  <si>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</si>
  <si>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</si>
  <si>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</si>
  <si>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</si>
  <si>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</si>
  <si>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</si>
  <si>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</si>
  <si>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</si>
  <si>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</si>
  <si>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</si>
  <si>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</si>
  <si>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</si>
  <si>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</si>
  <si>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</si>
  <si>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</si>
  <si>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</si>
  <si>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</si>
  <si>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</si>
  <si>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</si>
  <si>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</si>
  <si>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</si>
  <si>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</si>
  <si>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</si>
  <si>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</si>
  <si>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</si>
  <si>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</si>
  <si>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</si>
  <si>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</si>
  <si>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</si>
  <si>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</si>
  <si>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</si>
  <si>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</si>
  <si>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</si>
  <si>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</si>
  <si>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</si>
  <si>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</si>
  <si>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</si>
  <si>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</si>
  <si>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</si>
  <si>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</si>
  <si>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</si>
  <si>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</si>
  <si>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</si>
  <si>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</si>
  <si>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</si>
  <si>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</si>
  <si>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</si>
  <si>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</si>
  <si>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</si>
  <si>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</si>
  <si>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</si>
  <si>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</si>
  <si>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</si>
  <si>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</si>
  <si>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</si>
  <si>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</si>
  <si>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</si>
  <si>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</si>
  <si>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</si>
  <si>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</si>
  <si>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</si>
  <si>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</si>
  <si>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</si>
  <si>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</si>
  <si>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</si>
  <si>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</si>
  <si>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</si>
  <si>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</si>
  <si>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</si>
  <si>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</si>
  <si>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</si>
  <si>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</si>
  <si>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</si>
  <si>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</si>
  <si>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</si>
  <si>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</si>
  <si>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</si>
  <si>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</si>
  <si>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</si>
  <si>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</si>
  <si>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</si>
  <si>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</si>
  <si>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</si>
  <si>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</si>
  <si>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</si>
  <si>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</si>
  <si>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</si>
  <si>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</si>
  <si>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</si>
  <si>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</si>
  <si>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</si>
  <si>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</si>
  <si>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</si>
  <si>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</si>
  <si>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</si>
  <si>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</si>
  <si>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</si>
  <si>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</si>
  <si>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</si>
  <si>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</si>
  <si>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</si>
  <si>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</si>
  <si>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</si>
  <si>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</si>
  <si>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</si>
  <si>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</si>
  <si>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</si>
  <si>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</si>
  <si>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</si>
  <si>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</si>
  <si>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</si>
  <si>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</si>
  <si>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</si>
  <si>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</si>
  <si>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</si>
  <si>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</si>
  <si>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</si>
  <si>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</si>
  <si>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</si>
  <si>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</si>
  <si>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</si>
  <si>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</si>
  <si>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</si>
  <si>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</si>
  <si>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</si>
  <si>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</si>
  <si>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</si>
  <si>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</si>
  <si>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</si>
  <si>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</si>
  <si>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</si>
  <si>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</si>
  <si>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</si>
  <si>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</si>
  <si>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</si>
  <si>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</si>
  <si>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</si>
  <si>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</si>
  <si>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</si>
  <si>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</si>
  <si>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</si>
  <si>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</si>
  <si>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</si>
  <si>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</si>
  <si>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</si>
  <si>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</si>
  <si>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</si>
  <si>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</si>
  <si>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</si>
  <si>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</si>
  <si>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</si>
  <si>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</si>
  <si>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</si>
  <si>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</si>
  <si>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</si>
  <si>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</si>
  <si>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</si>
  <si>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</si>
  <si>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</si>
  <si>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</si>
  <si>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</si>
  <si>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</si>
  <si>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</si>
  <si>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</si>
  <si>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</si>
  <si>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</si>
  <si>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</si>
  <si>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</si>
  <si>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</si>
  <si>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</si>
  <si>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</si>
  <si>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</si>
  <si>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</si>
  <si>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</si>
  <si>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</si>
  <si>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</si>
  <si>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</si>
  <si>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</si>
  <si>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</si>
  <si>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</si>
  <si>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</si>
  <si>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</si>
  <si>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</si>
  <si>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</si>
  <si>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</si>
  <si>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</si>
  <si>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</si>
  <si>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</si>
  <si>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</si>
  <si>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</si>
  <si>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</si>
  <si>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</si>
  <si>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</si>
  <si>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</si>
  <si>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</si>
  <si>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</si>
  <si>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</si>
  <si>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</si>
  <si>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</si>
  <si>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</si>
  <si>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</si>
  <si>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</si>
  <si>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</si>
  <si>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</si>
  <si>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</si>
  <si>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</si>
  <si>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</si>
  <si>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</si>
  <si>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</si>
  <si>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</si>
  <si>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</si>
  <si>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</si>
  <si>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</si>
  <si>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</si>
  <si>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</si>
  <si>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</si>
  <si>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</si>
  <si>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</si>
  <si>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</si>
  <si>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</si>
  <si>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</si>
  <si>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</si>
  <si>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</si>
  <si>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</si>
  <si>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</si>
  <si>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</si>
  <si>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</si>
  <si>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</si>
  <si>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</si>
  <si>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</si>
  <si>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</si>
  <si>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</si>
  <si>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</si>
  <si>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</si>
  <si>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</si>
  <si>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</si>
  <si>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</si>
  <si>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</si>
  <si>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</si>
  <si>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</si>
  <si>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</si>
  <si>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</si>
  <si>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</si>
  <si>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</si>
  <si>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</si>
  <si>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</si>
  <si>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</si>
  <si>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</si>
  <si>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</si>
  <si>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</si>
  <si>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</si>
  <si>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</si>
  <si>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</si>
  <si>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</si>
  <si>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</si>
  <si>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</si>
  <si>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</si>
  <si>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</si>
  <si>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</si>
  <si>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</si>
  <si>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</si>
  <si>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</si>
  <si>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</si>
  <si>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</si>
  <si>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</si>
  <si>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</si>
  <si>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</si>
  <si>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</si>
  <si>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</si>
  <si>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</si>
  <si>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</si>
  <si>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</si>
  <si>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</si>
  <si>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</si>
  <si>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</si>
  <si>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</si>
  <si>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</si>
  <si>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</si>
  <si>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</si>
  <si>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</si>
  <si>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</si>
  <si>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</si>
  <si>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</si>
  <si>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</si>
  <si>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</si>
  <si>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</si>
  <si>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</si>
  <si>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</si>
  <si>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</si>
  <si>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</si>
  <si>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</si>
  <si>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</si>
  <si>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</si>
  <si>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</si>
  <si>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</si>
  <si>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</si>
  <si>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</si>
  <si>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</si>
  <si>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</si>
  <si>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</si>
  <si>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</si>
  <si>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</si>
  <si>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</si>
  <si>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</si>
  <si>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</si>
  <si>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</si>
  <si>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</si>
  <si>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</si>
  <si>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</si>
  <si>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</si>
  <si>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</si>
  <si>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</si>
  <si>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</si>
  <si>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</si>
  <si>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</si>
  <si>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</si>
  <si>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</si>
  <si>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</si>
  <si>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</si>
  <si>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</si>
  <si>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</si>
  <si>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</si>
  <si>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</si>
  <si>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</si>
  <si>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</si>
  <si>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</si>
  <si>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</si>
  <si>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</si>
  <si>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</si>
  <si>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</si>
  <si>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</si>
  <si>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</si>
  <si>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</si>
  <si>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</si>
  <si>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</si>
  <si>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</si>
  <si>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</si>
  <si>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</si>
  <si>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</si>
  <si>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</si>
  <si>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</si>
  <si>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</si>
  <si>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</si>
  <si>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</si>
  <si>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</si>
  <si>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</si>
  <si>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</si>
  <si>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</si>
  <si>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</si>
  <si>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</si>
  <si>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</si>
  <si>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</si>
  <si>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</si>
  <si>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</si>
  <si>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</si>
  <si>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</si>
  <si>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</si>
  <si>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</si>
  <si>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</si>
  <si>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</si>
  <si>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</si>
  <si>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</si>
  <si>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</si>
  <si>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</si>
  <si>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</si>
  <si>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</si>
  <si>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</si>
  <si>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</si>
  <si>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</si>
  <si>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</si>
  <si>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</si>
  <si>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</si>
  <si>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</si>
  <si>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</si>
  <si>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</si>
  <si>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</si>
  <si>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</si>
  <si>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</si>
  <si>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</si>
  <si>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</si>
  <si>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</si>
  <si>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</si>
  <si>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</si>
  <si>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</si>
  <si>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</si>
  <si>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</si>
  <si>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</si>
  <si>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</si>
  <si>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</si>
  <si>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</si>
  <si>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</si>
  <si>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</si>
  <si>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</si>
  <si>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</si>
  <si>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</si>
  <si>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</si>
  <si>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</si>
  <si>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</si>
  <si>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</si>
  <si>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</si>
  <si>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</si>
  <si>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</si>
  <si>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</si>
  <si>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</si>
  <si>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</si>
  <si>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</si>
  <si>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</si>
  <si>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</si>
  <si>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</si>
  <si>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</si>
  <si>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</si>
  <si>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</si>
  <si>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</si>
  <si>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</si>
  <si>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</si>
  <si>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</si>
  <si>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</si>
  <si>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</si>
  <si>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</si>
  <si>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</si>
  <si>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</si>
  <si>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</si>
  <si>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</si>
  <si>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</si>
  <si>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</si>
  <si>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</si>
  <si>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</si>
  <si>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</si>
  <si>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</si>
  <si>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</si>
  <si>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</si>
  <si>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</si>
  <si>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</si>
  <si>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</si>
  <si>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</si>
  <si>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</si>
  <si>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</si>
  <si>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</si>
  <si>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</si>
  <si>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</si>
  <si>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</si>
  <si>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</si>
  <si>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</si>
  <si>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</si>
  <si>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</si>
  <si>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</si>
  <si>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</si>
  <si>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</si>
  <si>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</si>
  <si>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</si>
  <si>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</si>
  <si>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</si>
  <si>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</si>
  <si>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</si>
  <si>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</si>
  <si>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</si>
  <si>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</si>
  <si>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</si>
  <si>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</si>
  <si>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</si>
  <si>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</si>
  <si>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</si>
  <si>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</si>
  <si>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</si>
  <si>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</si>
  <si>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</si>
  <si>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</si>
  <si>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</si>
  <si>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</si>
  <si>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</si>
  <si>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</si>
  <si>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</si>
  <si>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</si>
  <si>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</si>
  <si>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</si>
  <si>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</si>
  <si>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</si>
  <si>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</si>
  <si>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</si>
  <si>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</si>
  <si>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</si>
  <si>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</si>
  <si>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</si>
  <si>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</si>
  <si>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</si>
  <si>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</si>
  <si>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</si>
  <si>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</si>
  <si>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</si>
  <si>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</si>
  <si>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</si>
  <si>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</si>
  <si>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</si>
  <si>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</si>
  <si>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</si>
  <si>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</si>
  <si>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</si>
  <si>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</si>
  <si>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</si>
  <si>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</si>
  <si>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</si>
  <si>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</si>
  <si>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</si>
  <si>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</si>
  <si>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</si>
  <si>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</si>
  <si>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</si>
  <si>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</si>
  <si>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</si>
  <si>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</si>
  <si>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</si>
  <si>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</si>
  <si>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</si>
  <si>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</si>
  <si>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</si>
  <si>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</si>
  <si>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</si>
  <si>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</si>
  <si>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</si>
  <si>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</si>
  <si>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</si>
  <si>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</si>
  <si>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</si>
  <si>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</si>
  <si>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</si>
  <si>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</si>
  <si>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</si>
  <si>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</si>
  <si>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</si>
  <si>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</si>
  <si>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</si>
  <si>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</si>
  <si>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</si>
  <si>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</si>
  <si>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</si>
  <si>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</si>
  <si>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</si>
  <si>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</si>
  <si>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</si>
  <si>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</si>
  <si>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</si>
  <si>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</si>
  <si>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</si>
  <si>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</si>
  <si>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</si>
  <si>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</si>
  <si>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</si>
  <si>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</si>
  <si>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</si>
  <si>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</si>
  <si>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</si>
  <si>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</si>
  <si>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</si>
  <si>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</si>
  <si>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</si>
  <si>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</si>
  <si>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</si>
  <si>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</si>
  <si>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</si>
  <si>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</si>
  <si>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</si>
  <si>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</si>
  <si>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</si>
  <si>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</si>
  <si>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</si>
  <si>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</si>
  <si>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</si>
  <si>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</si>
  <si>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</si>
  <si>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</si>
  <si>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</si>
  <si>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</si>
  <si>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</si>
  <si>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</si>
  <si>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</si>
  <si>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</si>
  <si>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</si>
  <si>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</si>
  <si>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</si>
  <si>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</si>
  <si>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</si>
  <si>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</si>
  <si>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Falling Ace - "Don't you want to be friends with the sky?"
How to obtain: Die from falling 8 times (Feather of Firebird counts)
2. To be added</t>
  </si>
  <si>
    <t>1.击坠王「难道你不想和天空做朋友吗?」
获取方式：满足「摔落死亡8次」(可以使用复活羽毛)
2.待更新to be continued...</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</si>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</sst>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0.65A가 추가되었습니다.")</f>
        <v>2025년 2월 2일: 이벤트 및 갑옷을 포함한 버전 0.65A가 추가되었습니다.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yo era niño")</f>
        <v>Está bien -&gt; cuando yo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abanicaban con un ventilador eléctrico.")</f>
        <v>Mi hermana pequeña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retirar las rocas, se puede acceder a las cuevas de la montaña.")</f>
        <v>Tras retirar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IFERROR(__xludf.DUMMYFUNCTION("GOOGLETRANSLATE(A3,""zh-tw"",""ja"")"),"小さなモンスターたち")</f>
        <v>小さなモンスターたち</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IFERROR(__xludf.DUMMYFUNCTION("GOOGLETRANSLATE(B22,""zh-tw"",""ja"")"),"スライムスライム
魔法結晶クラスター
深層魔法結晶クラスター")</f>
        <v>スライムスライム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IFERROR(__xludf.DUMMYFUNCTION("GOOGLETRANSLATE(B22,""zh-tw"",""es-MX"")"),"Limo Limo
Grupo de Cristales Mágicos
Grupo de Cristales Mágicos Profundos")</f>
        <v>Limo Limo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Lluvioso (Consumible)")</f>
        <v>Resistencia mágica: 10
Suerte: 10
Día 2: Lluvioso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La Templanza")</f>
        <v>Tarot - La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치료하곤 했어요.")</f>
        <v>제 여동생을 치료하곤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조각")</f>
        <v>구운 고기 조각</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IFERROR(__xludf.DUMMYFUNCTION("GOOGLETRANSLATE(A17,""zh-tw"",""es-MX"")"),"Ternera estofada")</f>
        <v>Ternera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 criatura indescriptible que se encuentra en el inodoro tiene diferentes nombres en diferentes versiones lingüísticas.")</f>
        <v>La criatura indescriptible que se encuentra en el inodoro tiene diferentes nombres en diferentes versiones lingüísticas.</v>
      </c>
      <c r="F29" s="48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미스터리다.")</f>
        <v>누가 빗속에서 자판기를 고쳤을까? 그건 여전히 미스터리다.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5" t="str">
        <f>IFERROR(__xludf.DUMMYFUNCTION("GOOGLETRANSLATE(A35,""zh-tw"",""KO"")"),"몬스터 슬라임 한 마리는 슬라임 두 마리와 거의 같습니다.")</f>
        <v>몬스터 슬라임 한 마리는 슬라임 두 마리와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die Position mit jedem Gegner, den sie berührt.")</f>
        <v>Die Ehwaz-Rune tauscht nach dem Werfen die Position mit jedem Gegner, den sie berührt.</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11008</v>
      </c>
      <c r="H50" s="48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probabilidad adicional.")</f>
        <v>Una probabilidad del 100 % no garantiza que se active, ya que la resistencia del enemigo también influye. Algunos equipos incluso potencian sus efectos en función de cualquier probabilidad adicional.</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85"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5"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2" t="s">
        <v>11558</v>
      </c>
      <c r="D119" s="484" t="s">
        <v>11559</v>
      </c>
      <c r="E119" s="75"/>
      <c r="F119" s="485"/>
      <c r="G119" s="210"/>
      <c r="H119" s="485"/>
      <c r="I119" s="188"/>
      <c r="J119" s="484" t="s">
        <v>11560</v>
      </c>
      <c r="K119" s="75"/>
      <c r="L119" s="66"/>
      <c r="M119" s="66"/>
      <c r="N119" s="66"/>
      <c r="O119" s="66"/>
      <c r="P119" s="66"/>
      <c r="Q119" s="66"/>
      <c r="R119" s="66"/>
      <c r="S119" s="66"/>
      <c r="T119" s="66"/>
      <c r="U119" s="66"/>
      <c r="V119" s="66"/>
      <c r="W119" s="66"/>
      <c r="X119" s="66"/>
    </row>
    <row r="120">
      <c r="A120" s="72" t="s">
        <v>11561</v>
      </c>
      <c r="B120" s="484" t="s">
        <v>11562</v>
      </c>
      <c r="C120" s="72" t="s">
        <v>11563</v>
      </c>
      <c r="D120" s="484" t="s">
        <v>11564</v>
      </c>
      <c r="E120" s="75"/>
      <c r="F120" s="485"/>
      <c r="G120" s="210"/>
      <c r="H120" s="485"/>
      <c r="I120" s="188"/>
      <c r="J120" s="484" t="s">
        <v>11565</v>
      </c>
      <c r="K120" s="75"/>
      <c r="L120" s="66"/>
      <c r="M120" s="66"/>
      <c r="N120" s="66"/>
      <c r="O120" s="66"/>
      <c r="P120" s="66"/>
      <c r="Q120" s="66"/>
      <c r="R120" s="66"/>
      <c r="S120" s="66"/>
      <c r="T120" s="66"/>
      <c r="U120" s="66"/>
      <c r="V120" s="66"/>
      <c r="W120" s="66"/>
      <c r="X120" s="66"/>
    </row>
    <row r="121">
      <c r="A121" s="72" t="s">
        <v>11566</v>
      </c>
      <c r="B121" s="485"/>
      <c r="C121" s="72" t="s">
        <v>11567</v>
      </c>
      <c r="D121" s="484" t="s">
        <v>11568</v>
      </c>
      <c r="E121" s="75"/>
      <c r="F121" s="485"/>
      <c r="G121" s="210"/>
      <c r="H121" s="485"/>
      <c r="I121" s="188"/>
      <c r="J121" s="484" t="s">
        <v>11569</v>
      </c>
      <c r="K121" s="75"/>
      <c r="L121" s="66"/>
      <c r="M121" s="66"/>
      <c r="N121" s="66"/>
      <c r="O121" s="66"/>
      <c r="P121" s="66"/>
      <c r="Q121" s="66"/>
      <c r="R121" s="66"/>
      <c r="S121" s="66"/>
      <c r="T121" s="66"/>
      <c r="U121" s="66"/>
      <c r="V121" s="66"/>
      <c r="W121" s="66"/>
      <c r="X121" s="66"/>
    </row>
    <row r="122">
      <c r="A122" s="72" t="s">
        <v>11570</v>
      </c>
      <c r="B122" s="485"/>
      <c r="C122" s="72" t="s">
        <v>11571</v>
      </c>
      <c r="D122" s="484" t="s">
        <v>11572</v>
      </c>
      <c r="E122" s="75"/>
      <c r="F122" s="485"/>
      <c r="G122" s="210"/>
      <c r="H122" s="485"/>
      <c r="I122" s="188"/>
      <c r="J122" s="484" t="s">
        <v>11573</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11574</v>
      </c>
      <c r="B1" s="27" t="s">
        <v>11575</v>
      </c>
      <c r="C1" s="492" t="s">
        <v>11576</v>
      </c>
      <c r="D1" s="224" t="s">
        <v>11577</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11578</v>
      </c>
      <c r="J1" s="27" t="s">
        <v>11579</v>
      </c>
      <c r="K1" s="492" t="s">
        <v>11580</v>
      </c>
      <c r="L1" s="224" t="s">
        <v>11581</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11582</v>
      </c>
      <c r="Z1" s="88" t="s">
        <v>11583</v>
      </c>
      <c r="AA1" s="364" t="s">
        <v>3360</v>
      </c>
      <c r="AB1" s="87" t="s">
        <v>11584</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11585</v>
      </c>
      <c r="AH1" s="497" t="s">
        <v>11586</v>
      </c>
      <c r="AI1" s="498" t="s">
        <v>11587</v>
      </c>
      <c r="AJ1" s="499" t="s">
        <v>5960</v>
      </c>
      <c r="AK1" s="500" t="s">
        <v>11588</v>
      </c>
      <c r="AL1" s="501" t="s">
        <v>11589</v>
      </c>
      <c r="AM1" s="502" t="s">
        <v>11590</v>
      </c>
      <c r="AN1" s="503" t="s">
        <v>5964</v>
      </c>
      <c r="AO1" s="197"/>
      <c r="AP1" s="501"/>
      <c r="AQ1" s="502"/>
      <c r="AR1" s="503"/>
      <c r="AS1" s="504"/>
      <c r="AT1" s="504"/>
    </row>
    <row r="2" ht="26.25" customHeight="1">
      <c r="A2" s="505" t="s">
        <v>11591</v>
      </c>
      <c r="B2" s="202" t="s">
        <v>11592</v>
      </c>
      <c r="C2" s="386" t="s">
        <v>1243</v>
      </c>
      <c r="D2" s="506" t="s">
        <v>11593</v>
      </c>
      <c r="E2" s="505" t="s">
        <v>11594</v>
      </c>
      <c r="F2" s="417" t="str">
        <f>IFERROR(__xludf.DUMMYFUNCTION("GOOGLETRANSLATE(B2,""zh-tw"",""ja"")"),"少し落ち着かない気分です")</f>
        <v>少し落ち着かない気分です</v>
      </c>
      <c r="G2" s="383" t="str">
        <f>IFERROR(__xludf.DUMMYFUNCTION("GOOGLETRANSLATE(C2,""zh-tw"",""ja"")"),"-")</f>
        <v>-</v>
      </c>
      <c r="H2" s="506" t="s">
        <v>11595</v>
      </c>
      <c r="I2" s="505" t="s">
        <v>11596</v>
      </c>
      <c r="J2" s="202" t="s">
        <v>11597</v>
      </c>
      <c r="K2" s="383" t="str">
        <f>IFERROR(__xludf.DUMMYFUNCTION("GOOGLETRANSLATE(C2,""zh-tw"",""en"")"),"-")</f>
        <v>-</v>
      </c>
      <c r="L2" s="506" t="s">
        <v>11598</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11599</v>
      </c>
      <c r="Z2" s="198" t="s">
        <v>11600</v>
      </c>
      <c r="AA2" s="379" t="s">
        <v>1243</v>
      </c>
      <c r="AB2" s="196" t="s">
        <v>11601</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11602</v>
      </c>
      <c r="AH2" s="155" t="s">
        <v>11603</v>
      </c>
      <c r="AI2" s="380" t="s">
        <v>1243</v>
      </c>
      <c r="AJ2" s="154" t="s">
        <v>11604</v>
      </c>
      <c r="AK2" s="153" t="s">
        <v>11605</v>
      </c>
      <c r="AL2" s="155" t="s">
        <v>11606</v>
      </c>
      <c r="AM2" s="380" t="s">
        <v>1243</v>
      </c>
      <c r="AN2" s="154" t="s">
        <v>11607</v>
      </c>
      <c r="AO2" s="197"/>
      <c r="AP2" s="155"/>
      <c r="AQ2" s="380"/>
      <c r="AR2" s="154"/>
      <c r="AS2" s="508"/>
      <c r="AT2" s="508"/>
    </row>
    <row r="3" ht="26.25" customHeight="1">
      <c r="A3" s="505" t="s">
        <v>11591</v>
      </c>
      <c r="B3" s="202" t="s">
        <v>11608</v>
      </c>
      <c r="C3" s="386" t="s">
        <v>1243</v>
      </c>
      <c r="D3" s="506" t="s">
        <v>11609</v>
      </c>
      <c r="E3" s="505" t="s">
        <v>11594</v>
      </c>
      <c r="F3" s="417" t="str">
        <f>IFERROR(__xludf.DUMMYFUNCTION("GOOGLETRANSLATE(B3,""zh-tw"",""ja"")"),"私の体全体が何らかの刺激を求めている。")</f>
        <v>私の体全体が何らかの刺激を求めている。</v>
      </c>
      <c r="G3" s="386" t="s">
        <v>1243</v>
      </c>
      <c r="H3" s="506" t="s">
        <v>11610</v>
      </c>
      <c r="I3" s="505" t="s">
        <v>11596</v>
      </c>
      <c r="J3" s="202" t="s">
        <v>11611</v>
      </c>
      <c r="K3" s="386" t="s">
        <v>1243</v>
      </c>
      <c r="L3" s="506" t="s">
        <v>11612</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11599</v>
      </c>
      <c r="Z3" s="198" t="s">
        <v>11613</v>
      </c>
      <c r="AA3" s="379" t="s">
        <v>1243</v>
      </c>
      <c r="AB3" s="196" t="s">
        <v>11614</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11602</v>
      </c>
      <c r="AH3" s="155" t="s">
        <v>11615</v>
      </c>
      <c r="AI3" s="380" t="s">
        <v>1243</v>
      </c>
      <c r="AJ3" s="154" t="s">
        <v>11616</v>
      </c>
      <c r="AK3" s="153" t="s">
        <v>11605</v>
      </c>
      <c r="AL3" s="155" t="s">
        <v>11617</v>
      </c>
      <c r="AM3" s="380" t="s">
        <v>1243</v>
      </c>
      <c r="AN3" s="154" t="s">
        <v>11618</v>
      </c>
      <c r="AO3" s="197"/>
      <c r="AP3" s="155"/>
      <c r="AQ3" s="380"/>
      <c r="AR3" s="154"/>
      <c r="AS3" s="508"/>
      <c r="AT3" s="508"/>
    </row>
    <row r="4" ht="26.25" customHeight="1">
      <c r="A4" s="505" t="s">
        <v>11591</v>
      </c>
      <c r="B4" s="202" t="s">
        <v>11619</v>
      </c>
      <c r="C4" s="386" t="s">
        <v>1243</v>
      </c>
      <c r="D4" s="506" t="s">
        <v>11620</v>
      </c>
      <c r="E4" s="505" t="s">
        <v>11594</v>
      </c>
      <c r="F4" s="417" t="str">
        <f>IFERROR(__xludf.DUMMYFUNCTION("GOOGLETRANSLATE(B4,""zh-tw"",""ja"")"),"もう自分をコントロールできない。")</f>
        <v>もう自分をコントロールできない。</v>
      </c>
      <c r="G4" s="386" t="s">
        <v>1243</v>
      </c>
      <c r="H4" s="506" t="s">
        <v>11621</v>
      </c>
      <c r="I4" s="505" t="s">
        <v>11596</v>
      </c>
      <c r="J4" s="202" t="s">
        <v>11622</v>
      </c>
      <c r="K4" s="386" t="s">
        <v>1243</v>
      </c>
      <c r="L4" s="506" t="s">
        <v>11623</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11599</v>
      </c>
      <c r="Z4" s="198" t="s">
        <v>11624</v>
      </c>
      <c r="AA4" s="379" t="s">
        <v>1243</v>
      </c>
      <c r="AB4" s="196" t="s">
        <v>11625</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11602</v>
      </c>
      <c r="AH4" s="155" t="s">
        <v>11626</v>
      </c>
      <c r="AI4" s="380" t="s">
        <v>1243</v>
      </c>
      <c r="AJ4" s="154" t="s">
        <v>11627</v>
      </c>
      <c r="AK4" s="153" t="s">
        <v>11605</v>
      </c>
      <c r="AL4" s="155" t="s">
        <v>11628</v>
      </c>
      <c r="AM4" s="380" t="s">
        <v>1243</v>
      </c>
      <c r="AN4" s="154" t="s">
        <v>11629</v>
      </c>
      <c r="AO4" s="197"/>
      <c r="AP4" s="155"/>
      <c r="AQ4" s="380"/>
      <c r="AR4" s="154"/>
      <c r="AS4" s="508"/>
      <c r="AT4" s="508"/>
    </row>
    <row r="5">
      <c r="A5" s="505" t="s">
        <v>11630</v>
      </c>
      <c r="B5" s="202" t="s">
        <v>11631</v>
      </c>
      <c r="C5" s="386" t="s">
        <v>11632</v>
      </c>
      <c r="D5" s="506" t="s">
        <v>11633</v>
      </c>
      <c r="E5" s="505" t="s">
        <v>11634</v>
      </c>
      <c r="F5" s="417" t="str">
        <f>IFERROR(__xludf.DUMMYFUNCTION("GOOGLETRANSLATE(B5,""zh-tw"",""ja"")"),"うわぁ…")</f>
        <v>うわぁ…</v>
      </c>
      <c r="G5" s="386" t="s">
        <v>11635</v>
      </c>
      <c r="H5" s="506" t="s">
        <v>11636</v>
      </c>
      <c r="I5" s="505" t="s">
        <v>11637</v>
      </c>
      <c r="J5" s="202" t="s">
        <v>11638</v>
      </c>
      <c r="K5" s="386" t="s">
        <v>11639</v>
      </c>
      <c r="L5" s="506" t="s">
        <v>11640</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11641</v>
      </c>
      <c r="Z5" s="198" t="s">
        <v>11642</v>
      </c>
      <c r="AA5" s="379" t="s">
        <v>11643</v>
      </c>
      <c r="AB5" s="196" t="s">
        <v>11644</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11637</v>
      </c>
      <c r="AH5" s="167" t="s">
        <v>11645</v>
      </c>
      <c r="AI5" s="380" t="s">
        <v>11646</v>
      </c>
      <c r="AJ5" s="154" t="s">
        <v>11647</v>
      </c>
      <c r="AK5" s="153" t="s">
        <v>11637</v>
      </c>
      <c r="AL5" s="155" t="s">
        <v>11638</v>
      </c>
      <c r="AM5" s="385" t="s">
        <v>11648</v>
      </c>
      <c r="AN5" s="154" t="s">
        <v>11649</v>
      </c>
      <c r="AO5" s="197"/>
      <c r="AP5" s="155"/>
      <c r="AQ5" s="385"/>
      <c r="AR5" s="154"/>
      <c r="AS5" s="508"/>
      <c r="AT5" s="508"/>
    </row>
    <row r="6">
      <c r="A6" s="505" t="s">
        <v>11650</v>
      </c>
      <c r="B6" s="202" t="s">
        <v>11651</v>
      </c>
      <c r="C6" s="386" t="s">
        <v>11652</v>
      </c>
      <c r="D6" s="506" t="s">
        <v>11653</v>
      </c>
      <c r="E6" s="505" t="s">
        <v>11654</v>
      </c>
      <c r="F6" s="202" t="s">
        <v>11655</v>
      </c>
      <c r="G6" s="383" t="str">
        <f>IFERROR(__xludf.DUMMYFUNCTION("GOOGLETRANSLATE(C6,""zh-tw"",""ja"")"),"賢者モードに入ると、全ての能力値が上昇する。")</f>
        <v>賢者モードに入ると、全ての能力値が上昇する。</v>
      </c>
      <c r="H6" s="506" t="s">
        <v>11656</v>
      </c>
      <c r="I6" s="505" t="s">
        <v>11657</v>
      </c>
      <c r="J6" s="202" t="s">
        <v>11658</v>
      </c>
      <c r="K6" s="386" t="s">
        <v>11659</v>
      </c>
      <c r="L6" s="506" t="s">
        <v>11660</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11661</v>
      </c>
      <c r="Z6" s="198" t="s">
        <v>11662</v>
      </c>
      <c r="AA6" s="379" t="s">
        <v>11663</v>
      </c>
      <c r="AB6" s="196" t="s">
        <v>11664</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11665</v>
      </c>
      <c r="AH6" s="167" t="s">
        <v>11666</v>
      </c>
      <c r="AI6" s="385" t="s">
        <v>11667</v>
      </c>
      <c r="AJ6" s="154" t="s">
        <v>11668</v>
      </c>
      <c r="AK6" s="153" t="s">
        <v>11669</v>
      </c>
      <c r="AL6" s="155" t="s">
        <v>11670</v>
      </c>
      <c r="AM6" s="380" t="s">
        <v>11671</v>
      </c>
      <c r="AN6" s="154" t="s">
        <v>11672</v>
      </c>
      <c r="AO6" s="197"/>
      <c r="AP6" s="155"/>
      <c r="AQ6" s="380"/>
      <c r="AR6" s="154"/>
      <c r="AS6" s="508"/>
      <c r="AT6" s="508"/>
    </row>
    <row r="7">
      <c r="A7" s="505" t="s">
        <v>11673</v>
      </c>
      <c r="B7" s="202" t="s">
        <v>1243</v>
      </c>
      <c r="C7" s="386" t="s">
        <v>11674</v>
      </c>
      <c r="D7" s="506" t="s">
        <v>11675</v>
      </c>
      <c r="E7" s="382" t="str">
        <f>IFERROR(__xludf.DUMMYFUNCTION("GOOGLETRANSLATE(A7,""zh-tw"",""ja"")"),"集中")</f>
        <v>集中</v>
      </c>
      <c r="F7" s="417" t="str">
        <f>IFERROR(__xludf.DUMMYFUNCTION("GOOGLETRANSLATE(B7,""zh-tw"",""ja"")"),"-")</f>
        <v>-</v>
      </c>
      <c r="G7" s="386" t="s">
        <v>11676</v>
      </c>
      <c r="H7" s="506" t="s">
        <v>11677</v>
      </c>
      <c r="I7" s="505" t="s">
        <v>11678</v>
      </c>
      <c r="J7" s="417" t="str">
        <f>IFERROR(__xludf.DUMMYFUNCTION("GOOGLETRANSLATE(B7,""zh-tw"",""en"")"),"-")</f>
        <v>-</v>
      </c>
      <c r="K7" s="386" t="s">
        <v>11679</v>
      </c>
      <c r="L7" s="506" t="s">
        <v>11680</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11681</v>
      </c>
      <c r="Z7" s="198" t="s">
        <v>1243</v>
      </c>
      <c r="AA7" s="379" t="s">
        <v>11682</v>
      </c>
      <c r="AB7" s="196" t="s">
        <v>11683</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11684</v>
      </c>
      <c r="AH7" s="155" t="s">
        <v>1243</v>
      </c>
      <c r="AI7" s="385" t="s">
        <v>11685</v>
      </c>
      <c r="AJ7" s="154" t="s">
        <v>11686</v>
      </c>
      <c r="AK7" s="153" t="s">
        <v>11678</v>
      </c>
      <c r="AL7" s="155" t="s">
        <v>1243</v>
      </c>
      <c r="AM7" s="380" t="s">
        <v>11687</v>
      </c>
      <c r="AN7" s="154" t="s">
        <v>11688</v>
      </c>
      <c r="AO7" s="197"/>
      <c r="AP7" s="155"/>
      <c r="AQ7" s="380"/>
      <c r="AR7" s="154"/>
      <c r="AS7" s="508"/>
      <c r="AT7" s="508"/>
    </row>
    <row r="8">
      <c r="A8" s="505" t="s">
        <v>11689</v>
      </c>
      <c r="B8" s="202" t="s">
        <v>11690</v>
      </c>
      <c r="C8" s="386" t="s">
        <v>1243</v>
      </c>
      <c r="D8" s="506" t="s">
        <v>11691</v>
      </c>
      <c r="E8" s="505" t="s">
        <v>11692</v>
      </c>
      <c r="F8" s="202" t="s">
        <v>11693</v>
      </c>
      <c r="G8" s="383" t="str">
        <f>IFERROR(__xludf.DUMMYFUNCTION("GOOGLETRANSLATE(C8,""zh-tw"",""ja"")"),"-")</f>
        <v>-</v>
      </c>
      <c r="H8" s="506" t="s">
        <v>11694</v>
      </c>
      <c r="I8" s="505" t="s">
        <v>11695</v>
      </c>
      <c r="J8" s="202" t="s">
        <v>11696</v>
      </c>
      <c r="K8" s="383" t="str">
        <f>IFERROR(__xludf.DUMMYFUNCTION("GOOGLETRANSLATE(C8,""zh-tw"",""en"")"),"-")</f>
        <v>-</v>
      </c>
      <c r="L8" s="506" t="s">
        <v>11697</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11698</v>
      </c>
      <c r="Z8" s="198" t="s">
        <v>11699</v>
      </c>
      <c r="AA8" s="379" t="s">
        <v>1243</v>
      </c>
      <c r="AB8" s="196" t="s">
        <v>11700</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11695</v>
      </c>
      <c r="AH8" s="167" t="s">
        <v>11701</v>
      </c>
      <c r="AI8" s="380" t="s">
        <v>1243</v>
      </c>
      <c r="AJ8" s="154" t="s">
        <v>11702</v>
      </c>
      <c r="AK8" s="153" t="s">
        <v>11695</v>
      </c>
      <c r="AL8" s="155" t="s">
        <v>11703</v>
      </c>
      <c r="AM8" s="380" t="s">
        <v>1243</v>
      </c>
      <c r="AN8" s="154" t="s">
        <v>11704</v>
      </c>
      <c r="AO8" s="197"/>
      <c r="AP8" s="155"/>
      <c r="AQ8" s="380"/>
      <c r="AR8" s="154"/>
      <c r="AS8" s="508"/>
      <c r="AT8" s="508"/>
    </row>
    <row r="9">
      <c r="A9" s="505" t="s">
        <v>11705</v>
      </c>
      <c r="B9" s="202" t="s">
        <v>1243</v>
      </c>
      <c r="C9" s="386" t="s">
        <v>11706</v>
      </c>
      <c r="D9" s="506" t="s">
        <v>11707</v>
      </c>
      <c r="E9" s="505" t="s">
        <v>11708</v>
      </c>
      <c r="F9" s="417" t="str">
        <f>IFERROR(__xludf.DUMMYFUNCTION("GOOGLETRANSLATE(B9,""zh-tw"",""ja"")"),"-")</f>
        <v>-</v>
      </c>
      <c r="G9" s="386" t="s">
        <v>11709</v>
      </c>
      <c r="H9" s="506" t="s">
        <v>11710</v>
      </c>
      <c r="I9" s="505" t="s">
        <v>11711</v>
      </c>
      <c r="J9" s="417" t="str">
        <f>IFERROR(__xludf.DUMMYFUNCTION("GOOGLETRANSLATE(B9,""zh-tw"",""en"")"),"-")</f>
        <v>-</v>
      </c>
      <c r="K9" s="386" t="s">
        <v>11712</v>
      </c>
      <c r="L9" s="506" t="s">
        <v>11713</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11714</v>
      </c>
      <c r="Z9" s="198" t="s">
        <v>1243</v>
      </c>
      <c r="AA9" s="379" t="s">
        <v>11715</v>
      </c>
      <c r="AB9" s="196" t="s">
        <v>11714</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11716</v>
      </c>
      <c r="AH9" s="155" t="s">
        <v>1243</v>
      </c>
      <c r="AI9" s="385" t="s">
        <v>11717</v>
      </c>
      <c r="AJ9" s="154" t="s">
        <v>11718</v>
      </c>
      <c r="AK9" s="153" t="s">
        <v>11719</v>
      </c>
      <c r="AL9" s="155" t="s">
        <v>1243</v>
      </c>
      <c r="AM9" s="380" t="s">
        <v>11719</v>
      </c>
      <c r="AN9" s="154" t="s">
        <v>11720</v>
      </c>
      <c r="AO9" s="197"/>
      <c r="AP9" s="155"/>
      <c r="AQ9" s="380"/>
      <c r="AR9" s="154"/>
      <c r="AS9" s="508"/>
      <c r="AT9" s="508"/>
    </row>
    <row r="10">
      <c r="A10" s="505" t="s">
        <v>11721</v>
      </c>
      <c r="B10" s="202" t="s">
        <v>1243</v>
      </c>
      <c r="C10" s="386" t="s">
        <v>11722</v>
      </c>
      <c r="D10" s="506" t="s">
        <v>11723</v>
      </c>
      <c r="E10" s="505" t="s">
        <v>11724</v>
      </c>
      <c r="F10" s="417" t="str">
        <f>IFERROR(__xludf.DUMMYFUNCTION("GOOGLETRANSLATE(B10,""zh-tw"",""ja"")"),"-")</f>
        <v>-</v>
      </c>
      <c r="G10" s="386" t="s">
        <v>11725</v>
      </c>
      <c r="H10" s="506" t="s">
        <v>11726</v>
      </c>
      <c r="I10" s="505" t="s">
        <v>11727</v>
      </c>
      <c r="J10" s="417" t="str">
        <f>IFERROR(__xludf.DUMMYFUNCTION("GOOGLETRANSLATE(B10,""zh-tw"",""en"")"),"-")</f>
        <v>-</v>
      </c>
      <c r="K10" s="386" t="s">
        <v>11728</v>
      </c>
      <c r="L10" s="506" t="s">
        <v>11729</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11730</v>
      </c>
      <c r="Z10" s="198" t="s">
        <v>11731</v>
      </c>
      <c r="AA10" s="379" t="s">
        <v>11732</v>
      </c>
      <c r="AB10" s="196" t="s">
        <v>11733</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11734</v>
      </c>
      <c r="AH10" s="155" t="s">
        <v>1243</v>
      </c>
      <c r="AI10" s="380" t="s">
        <v>11735</v>
      </c>
      <c r="AJ10" s="154" t="s">
        <v>11736</v>
      </c>
      <c r="AK10" s="153" t="s">
        <v>11737</v>
      </c>
      <c r="AL10" s="155" t="s">
        <v>1243</v>
      </c>
      <c r="AM10" s="380" t="s">
        <v>11738</v>
      </c>
      <c r="AN10" s="154" t="s">
        <v>11739</v>
      </c>
      <c r="AO10" s="197"/>
      <c r="AP10" s="155"/>
      <c r="AQ10" s="380"/>
      <c r="AR10" s="154"/>
      <c r="AS10" s="508"/>
      <c r="AT10" s="508"/>
    </row>
    <row r="11">
      <c r="A11" s="505" t="s">
        <v>11740</v>
      </c>
      <c r="B11" s="202" t="s">
        <v>1243</v>
      </c>
      <c r="C11" s="386" t="s">
        <v>11741</v>
      </c>
      <c r="D11" s="506" t="s">
        <v>11742</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11743</v>
      </c>
      <c r="J11" s="417" t="str">
        <f>IFERROR(__xludf.DUMMYFUNCTION("GOOGLETRANSLATE(B11,""zh-tw"",""en"")"),"-")</f>
        <v>-</v>
      </c>
      <c r="K11" s="386" t="s">
        <v>11744</v>
      </c>
      <c r="L11" s="506" t="s">
        <v>11745</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11746</v>
      </c>
      <c r="Z11" s="198" t="s">
        <v>1243</v>
      </c>
      <c r="AA11" s="379" t="s">
        <v>11747</v>
      </c>
      <c r="AB11" s="196" t="s">
        <v>11748</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11749</v>
      </c>
      <c r="AH11" s="155" t="s">
        <v>1243</v>
      </c>
      <c r="AI11" s="385" t="s">
        <v>11750</v>
      </c>
      <c r="AJ11" s="154" t="s">
        <v>11751</v>
      </c>
      <c r="AK11" s="153" t="s">
        <v>11752</v>
      </c>
      <c r="AL11" s="155" t="s">
        <v>1243</v>
      </c>
      <c r="AM11" s="380" t="s">
        <v>11753</v>
      </c>
      <c r="AN11" s="154" t="s">
        <v>11754</v>
      </c>
      <c r="AO11" s="197"/>
      <c r="AP11" s="155"/>
      <c r="AQ11" s="380"/>
      <c r="AR11" s="154"/>
      <c r="AS11" s="508"/>
      <c r="AT11" s="508"/>
    </row>
    <row r="12">
      <c r="A12" s="505" t="s">
        <v>11755</v>
      </c>
      <c r="B12" s="202" t="s">
        <v>11756</v>
      </c>
      <c r="C12" s="386" t="s">
        <v>11757</v>
      </c>
      <c r="D12" s="506" t="s">
        <v>11758</v>
      </c>
      <c r="E12" s="505" t="s">
        <v>11755</v>
      </c>
      <c r="F12" s="202" t="s">
        <v>11759</v>
      </c>
      <c r="G12" s="386" t="s">
        <v>11760</v>
      </c>
      <c r="H12" s="506" t="s">
        <v>11761</v>
      </c>
      <c r="I12" s="505" t="s">
        <v>11762</v>
      </c>
      <c r="J12" s="202" t="s">
        <v>11763</v>
      </c>
      <c r="K12" s="386" t="s">
        <v>11764</v>
      </c>
      <c r="L12" s="506" t="s">
        <v>11765</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11766</v>
      </c>
      <c r="Z12" s="198" t="s">
        <v>11767</v>
      </c>
      <c r="AA12" s="379" t="s">
        <v>11768</v>
      </c>
      <c r="AB12" s="196" t="s">
        <v>11769</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11770</v>
      </c>
      <c r="AH12" s="167" t="s">
        <v>11771</v>
      </c>
      <c r="AI12" s="380" t="s">
        <v>11772</v>
      </c>
      <c r="AJ12" s="154" t="s">
        <v>11773</v>
      </c>
      <c r="AK12" s="153" t="s">
        <v>11774</v>
      </c>
      <c r="AL12" s="155" t="s">
        <v>11775</v>
      </c>
      <c r="AM12" s="380" t="s">
        <v>11776</v>
      </c>
      <c r="AN12" s="154" t="s">
        <v>11777</v>
      </c>
      <c r="AO12" s="197"/>
      <c r="AP12" s="155"/>
      <c r="AQ12" s="380"/>
      <c r="AR12" s="154"/>
      <c r="AS12" s="508"/>
      <c r="AT12" s="508"/>
    </row>
    <row r="13">
      <c r="A13" s="505" t="s">
        <v>11778</v>
      </c>
      <c r="B13" s="202" t="s">
        <v>11779</v>
      </c>
      <c r="C13" s="386" t="s">
        <v>11780</v>
      </c>
      <c r="D13" s="506" t="s">
        <v>11781</v>
      </c>
      <c r="E13" s="382" t="str">
        <f>IFERROR(__xludf.DUMMYFUNCTION("GOOGLETRANSLATE(A13,""zh-tw"",""ja"")"),"出血")</f>
        <v>出血</v>
      </c>
      <c r="F13" s="202" t="s">
        <v>11782</v>
      </c>
      <c r="G13" s="383" t="str">
        <f>IFERROR(__xludf.DUMMYFUNCTION("GOOGLETRANSLATE(C13,""zh-tw"",""ja"")"),"受けるダメージは最大スタミナに基づいて計算されます。")</f>
        <v>受けるダメージは最大スタミナに基づいて計算されます。</v>
      </c>
      <c r="H13" s="506" t="s">
        <v>11783</v>
      </c>
      <c r="I13" s="382" t="str">
        <f>IFERROR(__xludf.DUMMYFUNCTION("GOOGLETRANSLATE(A13,""zh-tw"",""en"")"),"Bleeding")</f>
        <v>Bleeding</v>
      </c>
      <c r="J13" s="202" t="s">
        <v>11784</v>
      </c>
      <c r="K13" s="386" t="s">
        <v>11785</v>
      </c>
      <c r="L13" s="506" t="s">
        <v>11786</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11787</v>
      </c>
      <c r="Z13" s="198" t="s">
        <v>11788</v>
      </c>
      <c r="AA13" s="379" t="s">
        <v>11789</v>
      </c>
      <c r="AB13" s="196" t="s">
        <v>11790</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11791</v>
      </c>
      <c r="AH13" s="167" t="s">
        <v>11792</v>
      </c>
      <c r="AI13" s="380" t="s">
        <v>11793</v>
      </c>
      <c r="AJ13" s="154" t="s">
        <v>11794</v>
      </c>
      <c r="AK13" s="153" t="s">
        <v>11795</v>
      </c>
      <c r="AL13" s="155" t="s">
        <v>11796</v>
      </c>
      <c r="AM13" s="380" t="s">
        <v>11797</v>
      </c>
      <c r="AN13" s="154" t="s">
        <v>11798</v>
      </c>
      <c r="AO13" s="197"/>
      <c r="AP13" s="155"/>
      <c r="AQ13" s="380"/>
      <c r="AR13" s="154"/>
      <c r="AS13" s="508"/>
      <c r="AT13" s="508"/>
    </row>
    <row r="14">
      <c r="A14" s="505" t="s">
        <v>11799</v>
      </c>
      <c r="B14" s="202" t="s">
        <v>11800</v>
      </c>
      <c r="C14" s="386" t="s">
        <v>11801</v>
      </c>
      <c r="D14" s="506" t="s">
        <v>11802</v>
      </c>
      <c r="E14" s="505" t="s">
        <v>11803</v>
      </c>
      <c r="F14" s="417" t="str">
        <f>IFERROR(__xludf.DUMMYFUNCTION("GOOGLETRANSLATE(B14,""zh-tw"",""ja"")"),"見て、この男は雷に打たれたんだ！")</f>
        <v>見て、この男は雷に打たれたんだ！</v>
      </c>
      <c r="G14" s="386" t="s">
        <v>11804</v>
      </c>
      <c r="H14" s="506" t="s">
        <v>11805</v>
      </c>
      <c r="I14" s="505" t="s">
        <v>11806</v>
      </c>
      <c r="J14" s="202" t="s">
        <v>11807</v>
      </c>
      <c r="K14" s="386" t="s">
        <v>11808</v>
      </c>
      <c r="L14" s="506" t="s">
        <v>11809</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11810</v>
      </c>
      <c r="Z14" s="198" t="s">
        <v>11811</v>
      </c>
      <c r="AA14" s="379" t="s">
        <v>11812</v>
      </c>
      <c r="AB14" s="196" t="s">
        <v>11813</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11814</v>
      </c>
      <c r="AH14" s="167" t="s">
        <v>11815</v>
      </c>
      <c r="AI14" s="385" t="s">
        <v>11816</v>
      </c>
      <c r="AJ14" s="154" t="s">
        <v>11817</v>
      </c>
      <c r="AK14" s="153" t="s">
        <v>11818</v>
      </c>
      <c r="AL14" s="155" t="s">
        <v>11819</v>
      </c>
      <c r="AM14" s="380" t="s">
        <v>11820</v>
      </c>
      <c r="AN14" s="154" t="s">
        <v>11821</v>
      </c>
      <c r="AO14" s="197"/>
      <c r="AP14" s="155"/>
      <c r="AQ14" s="380"/>
      <c r="AR14" s="154"/>
      <c r="AS14" s="508"/>
      <c r="AT14" s="508"/>
    </row>
    <row r="15">
      <c r="A15" s="505" t="s">
        <v>11822</v>
      </c>
      <c r="B15" s="202" t="s">
        <v>11823</v>
      </c>
      <c r="C15" s="386" t="s">
        <v>11824</v>
      </c>
      <c r="D15" s="506" t="s">
        <v>11825</v>
      </c>
      <c r="E15" s="505" t="s">
        <v>11822</v>
      </c>
      <c r="F15" s="417" t="str">
        <f>IFERROR(__xludf.DUMMYFUNCTION("GOOGLETRANSLATE(B15,""zh-tw"",""ja"")"),"暑い！暑い！暑い！")</f>
        <v>暑い！暑い！暑い！</v>
      </c>
      <c r="G15" s="386" t="s">
        <v>11826</v>
      </c>
      <c r="H15" s="506" t="s">
        <v>11827</v>
      </c>
      <c r="I15" s="505" t="s">
        <v>11828</v>
      </c>
      <c r="J15" s="202" t="s">
        <v>11829</v>
      </c>
      <c r="K15" s="386" t="s">
        <v>11830</v>
      </c>
      <c r="L15" s="506" t="s">
        <v>11831</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11832</v>
      </c>
      <c r="AA15" s="379" t="s">
        <v>11833</v>
      </c>
      <c r="AB15" s="196" t="s">
        <v>11834</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11835</v>
      </c>
      <c r="AH15" s="155" t="s">
        <v>11836</v>
      </c>
      <c r="AI15" s="385" t="s">
        <v>11837</v>
      </c>
      <c r="AJ15" s="166" t="s">
        <v>11838</v>
      </c>
      <c r="AK15" s="153" t="s">
        <v>11839</v>
      </c>
      <c r="AL15" s="155" t="s">
        <v>11840</v>
      </c>
      <c r="AM15" s="380" t="s">
        <v>11841</v>
      </c>
      <c r="AN15" s="154" t="s">
        <v>11842</v>
      </c>
      <c r="AO15" s="197"/>
      <c r="AP15" s="155"/>
      <c r="AQ15" s="380"/>
      <c r="AR15" s="154"/>
      <c r="AS15" s="508"/>
      <c r="AT15" s="508"/>
    </row>
    <row r="16">
      <c r="A16" s="505" t="s">
        <v>11843</v>
      </c>
      <c r="B16" s="202" t="s">
        <v>11844</v>
      </c>
      <c r="C16" s="386" t="s">
        <v>11845</v>
      </c>
      <c r="D16" s="506" t="s">
        <v>6050</v>
      </c>
      <c r="E16" s="505" t="s">
        <v>11846</v>
      </c>
      <c r="F16" s="417" t="str">
        <f>IFERROR(__xludf.DUMMYFUNCTION("GOOGLETRANSLATE(B16,""zh-tw"",""ja"")"),"アイスキャンディーにしよう！")</f>
        <v>アイスキャンディーにしよう！</v>
      </c>
      <c r="G16" s="386" t="s">
        <v>11847</v>
      </c>
      <c r="H16" s="506" t="s">
        <v>11848</v>
      </c>
      <c r="I16" s="505" t="s">
        <v>11849</v>
      </c>
      <c r="J16" s="202" t="s">
        <v>11850</v>
      </c>
      <c r="K16" s="386" t="s">
        <v>11851</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IFERROR(__xludf.DUMMYFUNCTION("GOOGLETRANSLATE(B16,""zh-tw"",""KO"")"),"아이스크림처럼 얼려 보세요!")</f>
        <v>아이스크림처럼 얼려 보세요!</v>
      </c>
      <c r="W16" s="379" t="str">
        <f>IFERROR(__xludf.DUMMYFUNCTION("GOOGLETRANSLATE(C16,""zh-tw"",""KO"")"),"완전히 꽁꽁 얼었어요!")</f>
        <v>완전히 꽁꽁 얼었어요!</v>
      </c>
      <c r="X16" s="196" t="str">
        <f>IFERROR(__xludf.DUMMYFUNCTION("GOOGLETRANSLATE(D16,""zh-tw"",""KO"")"),"냉동 슬라임")</f>
        <v>냉동 슬라임</v>
      </c>
      <c r="Y16" s="197" t="s">
        <v>11852</v>
      </c>
      <c r="Z16" s="198" t="s">
        <v>11853</v>
      </c>
      <c r="AA16" s="379" t="s">
        <v>11854</v>
      </c>
      <c r="AB16" s="196" t="s">
        <v>11855</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11856</v>
      </c>
      <c r="AH16" s="167" t="s">
        <v>11857</v>
      </c>
      <c r="AI16" s="385" t="s">
        <v>11858</v>
      </c>
      <c r="AJ16" s="154" t="s">
        <v>6062</v>
      </c>
      <c r="AK16" s="153" t="s">
        <v>11859</v>
      </c>
      <c r="AL16" s="155" t="s">
        <v>11860</v>
      </c>
      <c r="AM16" s="380" t="s">
        <v>11861</v>
      </c>
      <c r="AN16" s="154" t="s">
        <v>6064</v>
      </c>
      <c r="AO16" s="197"/>
      <c r="AP16" s="155"/>
      <c r="AQ16" s="380"/>
      <c r="AR16" s="154"/>
      <c r="AS16" s="508"/>
      <c r="AT16" s="508"/>
    </row>
    <row r="17">
      <c r="A17" s="505" t="s">
        <v>11862</v>
      </c>
      <c r="B17" s="202" t="s">
        <v>11863</v>
      </c>
      <c r="C17" s="386" t="s">
        <v>11864</v>
      </c>
      <c r="D17" s="506" t="s">
        <v>11865</v>
      </c>
      <c r="E17" s="505" t="s">
        <v>11866</v>
      </c>
      <c r="F17" s="417" t="str">
        <f>IFERROR(__xludf.DUMMYFUNCTION("GOOGLETRANSLATE(B17,""zh-tw"",""ja"")"),"ふふ、これが私に反抗するとこうなるんだよ～♡")</f>
        <v>ふふ、これが私に反抗するとこうなるんだよ～♡</v>
      </c>
      <c r="G17" s="386" t="s">
        <v>11867</v>
      </c>
      <c r="H17" s="507" t="str">
        <f>IFERROR(__xludf.DUMMYFUNCTION("GOOGLETRANSLATE(D17,""zh-tw"",""ja"")"),"ミステリーショップでは魚はもらえません。")</f>
        <v>ミステリーショップでは魚はもらえません。</v>
      </c>
      <c r="I17" s="505" t="s">
        <v>11868</v>
      </c>
      <c r="J17" s="202" t="s">
        <v>11869</v>
      </c>
      <c r="K17" s="386" t="s">
        <v>11870</v>
      </c>
      <c r="L17" s="506" t="s">
        <v>11871</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11872</v>
      </c>
      <c r="Z17" s="198" t="s">
        <v>11873</v>
      </c>
      <c r="AA17" s="379" t="s">
        <v>11874</v>
      </c>
      <c r="AB17" s="196" t="s">
        <v>11875</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11876</v>
      </c>
      <c r="AH17" s="167" t="s">
        <v>11877</v>
      </c>
      <c r="AI17" s="380" t="s">
        <v>11878</v>
      </c>
      <c r="AJ17" s="166" t="s">
        <v>11879</v>
      </c>
      <c r="AK17" s="153" t="s">
        <v>11880</v>
      </c>
      <c r="AL17" s="155" t="s">
        <v>11881</v>
      </c>
      <c r="AM17" s="380" t="s">
        <v>11882</v>
      </c>
      <c r="AN17" s="154" t="s">
        <v>11883</v>
      </c>
      <c r="AO17" s="197"/>
      <c r="AP17" s="155"/>
      <c r="AQ17" s="380"/>
      <c r="AR17" s="154"/>
      <c r="AS17" s="508"/>
      <c r="AT17" s="508"/>
    </row>
    <row r="18">
      <c r="A18" s="505" t="s">
        <v>11884</v>
      </c>
      <c r="B18" s="202" t="s">
        <v>11885</v>
      </c>
      <c r="C18" s="386" t="s">
        <v>11886</v>
      </c>
      <c r="D18" s="506" t="s">
        <v>11887</v>
      </c>
      <c r="E18" s="505" t="s">
        <v>11888</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11889</v>
      </c>
      <c r="J18" s="202" t="s">
        <v>11890</v>
      </c>
      <c r="K18" s="386" t="s">
        <v>11891</v>
      </c>
      <c r="L18" s="506" t="s">
        <v>11892</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11893</v>
      </c>
      <c r="Z18" s="198" t="s">
        <v>11894</v>
      </c>
      <c r="AA18" s="379" t="s">
        <v>11895</v>
      </c>
      <c r="AB18" s="196" t="s">
        <v>11896</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11897</v>
      </c>
      <c r="AH18" s="167" t="s">
        <v>11898</v>
      </c>
      <c r="AI18" s="385" t="s">
        <v>11899</v>
      </c>
      <c r="AJ18" s="154" t="s">
        <v>11900</v>
      </c>
      <c r="AK18" s="153" t="s">
        <v>11901</v>
      </c>
      <c r="AL18" s="155" t="s">
        <v>11902</v>
      </c>
      <c r="AM18" s="380" t="s">
        <v>11903</v>
      </c>
      <c r="AN18" s="154" t="s">
        <v>11904</v>
      </c>
      <c r="AO18" s="197"/>
      <c r="AP18" s="155"/>
      <c r="AQ18" s="380"/>
      <c r="AR18" s="154"/>
      <c r="AS18" s="508"/>
      <c r="AT18" s="508"/>
    </row>
    <row r="19">
      <c r="A19" s="505" t="s">
        <v>11905</v>
      </c>
      <c r="B19" s="202" t="s">
        <v>11906</v>
      </c>
      <c r="C19" s="386" t="s">
        <v>11907</v>
      </c>
      <c r="D19" s="506" t="s">
        <v>11908</v>
      </c>
      <c r="E19" s="505" t="s">
        <v>11909</v>
      </c>
      <c r="F19" s="202" t="s">
        <v>11910</v>
      </c>
      <c r="G19" s="386" t="s">
        <v>11911</v>
      </c>
      <c r="H19" s="507" t="str">
        <f>IFERROR(__xludf.DUMMYFUNCTION("GOOGLETRANSLATE(D19,""zh-tw"",""ja"")"),"妹にいたずらを仕掛けた時に怒る")</f>
        <v>妹にいたずらを仕掛けた時に怒る</v>
      </c>
      <c r="I19" s="505" t="s">
        <v>11912</v>
      </c>
      <c r="J19" s="202" t="s">
        <v>11913</v>
      </c>
      <c r="K19" s="386" t="s">
        <v>11914</v>
      </c>
      <c r="L19" s="506" t="s">
        <v>11915</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11916</v>
      </c>
      <c r="Z19" s="198" t="s">
        <v>11917</v>
      </c>
      <c r="AA19" s="379" t="s">
        <v>11918</v>
      </c>
      <c r="AB19" s="196" t="s">
        <v>11919</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11920</v>
      </c>
      <c r="AH19" s="167" t="s">
        <v>11921</v>
      </c>
      <c r="AI19" s="385" t="s">
        <v>11922</v>
      </c>
      <c r="AJ19" s="166" t="s">
        <v>11923</v>
      </c>
      <c r="AK19" s="153" t="s">
        <v>11924</v>
      </c>
      <c r="AL19" s="155" t="s">
        <v>11925</v>
      </c>
      <c r="AM19" s="380" t="s">
        <v>11926</v>
      </c>
      <c r="AN19" s="154" t="s">
        <v>11927</v>
      </c>
      <c r="AO19" s="197"/>
      <c r="AP19" s="155"/>
      <c r="AQ19" s="380"/>
      <c r="AR19" s="154"/>
      <c r="AS19" s="508"/>
      <c r="AT19" s="508"/>
    </row>
    <row r="20">
      <c r="A20" s="505" t="s">
        <v>11928</v>
      </c>
      <c r="B20" s="202" t="s">
        <v>11906</v>
      </c>
      <c r="C20" s="386" t="s">
        <v>11929</v>
      </c>
      <c r="D20" s="506" t="s">
        <v>11908</v>
      </c>
      <c r="E20" s="505" t="s">
        <v>11930</v>
      </c>
      <c r="F20" s="202" t="s">
        <v>11910</v>
      </c>
      <c r="G20" s="383" t="str">
        <f>IFERROR(__xludf.DUMMYFUNCTION("GOOGLETRANSLATE(C20,""zh-tw"",""ja"")"),"肉料理を作る")</f>
        <v>肉料理を作る</v>
      </c>
      <c r="H20" s="507" t="str">
        <f>IFERROR(__xludf.DUMMYFUNCTION("GOOGLETRANSLATE(D20,""zh-tw"",""ja"")"),"妹にいたずらを仕掛けた時に怒る")</f>
        <v>妹にいたずらを仕掛けた時に怒る</v>
      </c>
      <c r="I20" s="505" t="s">
        <v>11931</v>
      </c>
      <c r="J20" s="202" t="s">
        <v>11913</v>
      </c>
      <c r="K20" s="383" t="str">
        <f>IFERROR(__xludf.DUMMYFUNCTION("GOOGLETRANSLATE(C20,""zh-tw"",""en"")"),"Making meat dishes")</f>
        <v>Making meat dishes</v>
      </c>
      <c r="L20" s="506" t="s">
        <v>11915</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11932</v>
      </c>
      <c r="Z20" s="198" t="s">
        <v>11917</v>
      </c>
      <c r="AA20" s="379" t="s">
        <v>732</v>
      </c>
      <c r="AB20" s="196" t="s">
        <v>11919</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11933</v>
      </c>
      <c r="AH20" s="167" t="s">
        <v>11921</v>
      </c>
      <c r="AI20" s="380" t="s">
        <v>11934</v>
      </c>
      <c r="AJ20" s="154" t="s">
        <v>11935</v>
      </c>
      <c r="AK20" s="153" t="s">
        <v>11936</v>
      </c>
      <c r="AL20" s="155" t="s">
        <v>11925</v>
      </c>
      <c r="AM20" s="385" t="s">
        <v>11937</v>
      </c>
      <c r="AN20" s="154" t="s">
        <v>11927</v>
      </c>
      <c r="AO20" s="197"/>
      <c r="AP20" s="155"/>
      <c r="AQ20" s="385"/>
      <c r="AR20" s="154"/>
      <c r="AS20" s="508"/>
      <c r="AT20" s="508"/>
    </row>
    <row r="21">
      <c r="A21" s="505" t="s">
        <v>11938</v>
      </c>
      <c r="B21" s="202" t="s">
        <v>11939</v>
      </c>
      <c r="C21" s="386" t="s">
        <v>11940</v>
      </c>
      <c r="D21" s="506" t="s">
        <v>603</v>
      </c>
      <c r="E21" s="505" t="s">
        <v>676</v>
      </c>
      <c r="F21" s="417" t="str">
        <f>IFERROR(__xludf.DUMMYFUNCTION("GOOGLETRANSLATE(B21,""zh-tw"",""ja"")"),"...")</f>
        <v>...</v>
      </c>
      <c r="G21" s="386" t="s">
        <v>11941</v>
      </c>
      <c r="H21" s="506" t="s">
        <v>606</v>
      </c>
      <c r="I21" s="505" t="s">
        <v>11942</v>
      </c>
      <c r="J21" s="417" t="str">
        <f>IFERROR(__xludf.DUMMYFUNCTION("GOOGLETRANSLATE(B21,""zh-tw"",""en"")"),"...")</f>
        <v>...</v>
      </c>
      <c r="K21" s="386" t="s">
        <v>11943</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11944</v>
      </c>
      <c r="Z21" s="198" t="s">
        <v>11945</v>
      </c>
      <c r="AA21" s="379" t="s">
        <v>11946</v>
      </c>
      <c r="AB21" s="196" t="s">
        <v>11947</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11948</v>
      </c>
      <c r="AH21" s="155" t="s">
        <v>11945</v>
      </c>
      <c r="AI21" s="385" t="s">
        <v>11949</v>
      </c>
      <c r="AJ21" s="154" t="s">
        <v>625</v>
      </c>
      <c r="AK21" s="153" t="s">
        <v>11950</v>
      </c>
      <c r="AL21" s="155" t="s">
        <v>1243</v>
      </c>
      <c r="AM21" s="380" t="s">
        <v>11951</v>
      </c>
      <c r="AN21" s="154" t="s">
        <v>628</v>
      </c>
      <c r="AO21" s="197"/>
      <c r="AP21" s="155"/>
      <c r="AQ21" s="380"/>
      <c r="AR21" s="154"/>
      <c r="AS21" s="508"/>
      <c r="AT21" s="508"/>
    </row>
    <row r="22">
      <c r="A22" s="505" t="s">
        <v>11952</v>
      </c>
      <c r="B22" s="202" t="s">
        <v>11953</v>
      </c>
      <c r="C22" s="386" t="s">
        <v>11954</v>
      </c>
      <c r="D22" s="506" t="s">
        <v>7282</v>
      </c>
      <c r="E22" s="505" t="s">
        <v>11955</v>
      </c>
      <c r="F22" s="202" t="s">
        <v>11956</v>
      </c>
      <c r="G22" s="383" t="str">
        <f>IFERROR(__xludf.DUMMYFUNCTION("GOOGLETRANSLATE(C22,""zh-tw"",""ja"")"),"彼の体からは絶えず悪臭が漂っていた。")</f>
        <v>彼の体からは絶えず悪臭が漂っていた。</v>
      </c>
      <c r="H22" s="506" t="s">
        <v>7284</v>
      </c>
      <c r="I22" s="505" t="s">
        <v>11957</v>
      </c>
      <c r="J22" s="202" t="s">
        <v>11958</v>
      </c>
      <c r="K22" s="386" t="s">
        <v>11959</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11960</v>
      </c>
      <c r="Z22" s="198" t="s">
        <v>11961</v>
      </c>
      <c r="AA22" s="379" t="s">
        <v>11962</v>
      </c>
      <c r="AB22" s="196" t="s">
        <v>11963</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11964</v>
      </c>
      <c r="AH22" s="155" t="s">
        <v>11965</v>
      </c>
      <c r="AI22" s="385" t="s">
        <v>11966</v>
      </c>
      <c r="AJ22" s="154" t="s">
        <v>7294</v>
      </c>
      <c r="AK22" s="153" t="s">
        <v>11967</v>
      </c>
      <c r="AL22" s="155" t="s">
        <v>11968</v>
      </c>
      <c r="AM22" s="380" t="s">
        <v>11969</v>
      </c>
      <c r="AN22" s="154" t="s">
        <v>7296</v>
      </c>
      <c r="AO22" s="197"/>
      <c r="AP22" s="155"/>
      <c r="AQ22" s="380"/>
      <c r="AR22" s="154"/>
      <c r="AS22" s="508"/>
      <c r="AT22" s="508"/>
    </row>
    <row r="23">
      <c r="A23" s="505" t="s">
        <v>11970</v>
      </c>
      <c r="B23" s="202" t="s">
        <v>11971</v>
      </c>
      <c r="C23" s="386" t="s">
        <v>11972</v>
      </c>
      <c r="D23" s="506" t="s">
        <v>11973</v>
      </c>
      <c r="E23" s="382" t="str">
        <f>IFERROR(__xludf.DUMMYFUNCTION("GOOGLETRANSLATE(A23,""zh-tw"",""ja"")"),"美味しい")</f>
        <v>美味しい</v>
      </c>
      <c r="F23" s="417" t="str">
        <f>IFERROR(__xludf.DUMMYFUNCTION("GOOGLETRANSLATE(B23,""zh-tw"",""ja"")"),"美味しいものを食べたので、お腹の中が温かい感じがする。")</f>
        <v>美味しいものを食べたので、お腹の中が温かい感じがする。</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11974</v>
      </c>
      <c r="J23" s="202" t="s">
        <v>11975</v>
      </c>
      <c r="K23" s="386" t="s">
        <v>11976</v>
      </c>
      <c r="L23" s="506" t="s">
        <v>11977</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11978</v>
      </c>
      <c r="Z23" s="198" t="s">
        <v>11979</v>
      </c>
      <c r="AA23" s="379" t="s">
        <v>11980</v>
      </c>
      <c r="AB23" s="196" t="s">
        <v>11981</v>
      </c>
      <c r="AC23" s="382" t="str">
        <f>IFERROR(__xludf.DUMMYFUNCTION("GOOGLETRANSLATE(A23,""zh-tw"",""DE"")"),"Lecker")</f>
        <v>Lecker</v>
      </c>
      <c r="AD23" s="417" t="str">
        <f>IFERROR(__xludf.DUMMYFUNCTION("GOOGLETRANSLATE(B23,""zh-tw"",""DE"")"),"Ich habe etwas Leckeres gegessen, und mein Magen fühlt sich warm an.")</f>
        <v>Ich habe etwas Leckeres gegessen, und mein Magen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11982</v>
      </c>
      <c r="AH23" s="167" t="s">
        <v>11983</v>
      </c>
      <c r="AI23" s="380" t="s">
        <v>11984</v>
      </c>
      <c r="AJ23" s="166" t="s">
        <v>11985</v>
      </c>
      <c r="AK23" s="153" t="s">
        <v>11986</v>
      </c>
      <c r="AL23" s="155" t="s">
        <v>11987</v>
      </c>
      <c r="AM23" s="380" t="s">
        <v>11988</v>
      </c>
      <c r="AN23" s="154" t="s">
        <v>11989</v>
      </c>
      <c r="AO23" s="197"/>
      <c r="AP23" s="155"/>
      <c r="AQ23" s="380"/>
      <c r="AR23" s="154"/>
      <c r="AS23" s="508"/>
      <c r="AT23" s="508"/>
    </row>
    <row r="24">
      <c r="A24" s="505" t="s">
        <v>11990</v>
      </c>
      <c r="B24" s="202" t="s">
        <v>11991</v>
      </c>
      <c r="C24" s="386" t="s">
        <v>11992</v>
      </c>
      <c r="D24" s="506" t="s">
        <v>11993</v>
      </c>
      <c r="E24" s="505" t="s">
        <v>11994</v>
      </c>
      <c r="F24" s="202" t="s">
        <v>11995</v>
      </c>
      <c r="G24" s="383" t="str">
        <f>IFERROR(__xludf.DUMMYFUNCTION("GOOGLETRANSLATE(C24,""zh-tw"",""ja"")"),"攻撃力+50%")</f>
        <v>攻撃力+50%</v>
      </c>
      <c r="H24" s="507" t="str">
        <f>IFERROR(__xludf.DUMMYFUNCTION("GOOGLETRANSLATE(D24,""zh-tw"",""ja"")"),"食べ物")</f>
        <v>食べ物</v>
      </c>
      <c r="I24" s="505" t="s">
        <v>11996</v>
      </c>
      <c r="J24" s="202" t="s">
        <v>11997</v>
      </c>
      <c r="K24" s="386" t="s">
        <v>11998</v>
      </c>
      <c r="L24" s="506" t="s">
        <v>11999</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12000</v>
      </c>
      <c r="Z24" s="198" t="s">
        <v>12001</v>
      </c>
      <c r="AA24" s="379" t="s">
        <v>12002</v>
      </c>
      <c r="AB24" s="196" t="s">
        <v>12003</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12004</v>
      </c>
      <c r="AH24" s="167" t="s">
        <v>12005</v>
      </c>
      <c r="AI24" s="380" t="s">
        <v>12006</v>
      </c>
      <c r="AJ24" s="154" t="s">
        <v>12007</v>
      </c>
      <c r="AK24" s="153" t="s">
        <v>12008</v>
      </c>
      <c r="AL24" s="155" t="s">
        <v>12009</v>
      </c>
      <c r="AM24" s="380" t="s">
        <v>12010</v>
      </c>
      <c r="AN24" s="154" t="s">
        <v>12011</v>
      </c>
      <c r="AO24" s="197"/>
      <c r="AP24" s="155"/>
      <c r="AQ24" s="380"/>
      <c r="AR24" s="154"/>
      <c r="AS24" s="508"/>
      <c r="AT24" s="508"/>
    </row>
    <row r="25">
      <c r="A25" s="505" t="s">
        <v>12012</v>
      </c>
      <c r="B25" s="202" t="s">
        <v>12013</v>
      </c>
      <c r="C25" s="386" t="s">
        <v>12014</v>
      </c>
      <c r="D25" s="506" t="s">
        <v>11993</v>
      </c>
      <c r="E25" s="505" t="s">
        <v>12015</v>
      </c>
      <c r="F25" s="202" t="s">
        <v>12016</v>
      </c>
      <c r="G25" s="383" t="str">
        <f>IFERROR(__xludf.DUMMYFUNCTION("GOOGLETRANSLATE(C25,""zh-tw"",""ja"")"),"魔力+50%")</f>
        <v>魔力+50%</v>
      </c>
      <c r="H25" s="507" t="str">
        <f>IFERROR(__xludf.DUMMYFUNCTION("GOOGLETRANSLATE(D25,""zh-tw"",""ja"")"),"食べ物")</f>
        <v>食べ物</v>
      </c>
      <c r="I25" s="505" t="s">
        <v>12017</v>
      </c>
      <c r="J25" s="202" t="s">
        <v>12018</v>
      </c>
      <c r="K25" s="386" t="s">
        <v>12019</v>
      </c>
      <c r="L25" s="506" t="s">
        <v>11999</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12020</v>
      </c>
      <c r="Z25" s="198" t="s">
        <v>12021</v>
      </c>
      <c r="AA25" s="379" t="s">
        <v>12022</v>
      </c>
      <c r="AB25" s="196" t="s">
        <v>12003</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12023</v>
      </c>
      <c r="AH25" s="167" t="s">
        <v>12024</v>
      </c>
      <c r="AI25" s="380" t="s">
        <v>12025</v>
      </c>
      <c r="AJ25" s="154" t="s">
        <v>12007</v>
      </c>
      <c r="AK25" s="153" t="s">
        <v>12026</v>
      </c>
      <c r="AL25" s="155" t="s">
        <v>12027</v>
      </c>
      <c r="AM25" s="380" t="s">
        <v>12028</v>
      </c>
      <c r="AN25" s="154" t="s">
        <v>12011</v>
      </c>
      <c r="AO25" s="197"/>
      <c r="AP25" s="155"/>
      <c r="AQ25" s="380"/>
      <c r="AR25" s="154"/>
      <c r="AS25" s="508"/>
      <c r="AT25" s="508"/>
    </row>
    <row r="26">
      <c r="A26" s="505" t="s">
        <v>12029</v>
      </c>
      <c r="B26" s="202" t="s">
        <v>12030</v>
      </c>
      <c r="C26" s="386" t="s">
        <v>12031</v>
      </c>
      <c r="D26" s="506" t="s">
        <v>11993</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12032</v>
      </c>
      <c r="J26" s="202" t="s">
        <v>12033</v>
      </c>
      <c r="K26" s="386" t="s">
        <v>12034</v>
      </c>
      <c r="L26" s="506" t="s">
        <v>11999</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12035</v>
      </c>
      <c r="Z26" s="198" t="s">
        <v>12036</v>
      </c>
      <c r="AA26" s="379" t="s">
        <v>12037</v>
      </c>
      <c r="AB26" s="196" t="s">
        <v>12003</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12038</v>
      </c>
      <c r="AH26" s="167" t="s">
        <v>12039</v>
      </c>
      <c r="AI26" s="380" t="s">
        <v>12040</v>
      </c>
      <c r="AJ26" s="154" t="s">
        <v>12007</v>
      </c>
      <c r="AK26" s="153" t="s">
        <v>12041</v>
      </c>
      <c r="AL26" s="155" t="s">
        <v>12042</v>
      </c>
      <c r="AM26" s="380" t="s">
        <v>12043</v>
      </c>
      <c r="AN26" s="154" t="s">
        <v>12011</v>
      </c>
      <c r="AO26" s="197"/>
      <c r="AP26" s="155"/>
      <c r="AQ26" s="380"/>
      <c r="AR26" s="154"/>
      <c r="AS26" s="508"/>
      <c r="AT26" s="508"/>
    </row>
    <row r="27">
      <c r="A27" s="505" t="s">
        <v>12044</v>
      </c>
      <c r="B27" s="202" t="s">
        <v>12045</v>
      </c>
      <c r="C27" s="386" t="s">
        <v>12046</v>
      </c>
      <c r="D27" s="506" t="s">
        <v>12047</v>
      </c>
      <c r="E27" s="382" t="str">
        <f>IFERROR(__xludf.DUMMYFUNCTION("GOOGLETRANSLATE(A27,""zh-tw"",""ja"")"),"巨神兵")</f>
        <v>巨神兵</v>
      </c>
      <c r="F27" s="202" t="s">
        <v>12048</v>
      </c>
      <c r="G27" s="386" t="s">
        <v>12049</v>
      </c>
      <c r="H27" s="507" t="str">
        <f>IFERROR(__xludf.DUMMYFUNCTION("GOOGLETRANSLATE(D27,""zh-tw"",""ja"")"),"タロットカード")</f>
        <v>タロットカード</v>
      </c>
      <c r="I27" s="505" t="s">
        <v>12050</v>
      </c>
      <c r="J27" s="202" t="s">
        <v>12051</v>
      </c>
      <c r="K27" s="386" t="s">
        <v>12052</v>
      </c>
      <c r="L27" s="506" t="s">
        <v>12053</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12054</v>
      </c>
      <c r="Z27" s="198" t="s">
        <v>12055</v>
      </c>
      <c r="AA27" s="379" t="s">
        <v>12056</v>
      </c>
      <c r="AB27" s="196" t="s">
        <v>12057</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12058</v>
      </c>
      <c r="AH27" s="155" t="s">
        <v>12059</v>
      </c>
      <c r="AI27" s="385" t="s">
        <v>12060</v>
      </c>
      <c r="AJ27" s="166" t="s">
        <v>12061</v>
      </c>
      <c r="AK27" s="153" t="s">
        <v>12062</v>
      </c>
      <c r="AL27" s="155" t="s">
        <v>12063</v>
      </c>
      <c r="AM27" s="380" t="s">
        <v>12064</v>
      </c>
      <c r="AN27" s="154" t="s">
        <v>12065</v>
      </c>
      <c r="AO27" s="197"/>
      <c r="AP27" s="155"/>
      <c r="AQ27" s="380"/>
      <c r="AR27" s="154"/>
      <c r="AS27" s="508"/>
      <c r="AT27" s="508"/>
    </row>
    <row r="28">
      <c r="A28" s="505" t="s">
        <v>12066</v>
      </c>
      <c r="B28" s="202" t="s">
        <v>12067</v>
      </c>
      <c r="C28" s="386" t="s">
        <v>12068</v>
      </c>
      <c r="D28" s="506" t="s">
        <v>12047</v>
      </c>
      <c r="E28" s="505" t="s">
        <v>12069</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12070</v>
      </c>
      <c r="J28" s="202" t="s">
        <v>12071</v>
      </c>
      <c r="K28" s="383" t="str">
        <f>IFERROR(__xludf.DUMMYFUNCTION("GOOGLETRANSLATE(C28,""zh-tw"",""en"")"),"With the blessing of fate, it's easier to encounter happy things!")</f>
        <v>With the blessing of fate, it's easier to encounter happy things!</v>
      </c>
      <c r="L28" s="506" t="s">
        <v>12072</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12073</v>
      </c>
      <c r="Z28" s="198" t="s">
        <v>12074</v>
      </c>
      <c r="AA28" s="379" t="s">
        <v>12075</v>
      </c>
      <c r="AB28" s="196" t="s">
        <v>12057</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12076</v>
      </c>
      <c r="AH28" s="167" t="s">
        <v>12077</v>
      </c>
      <c r="AI28" s="385" t="s">
        <v>12078</v>
      </c>
      <c r="AJ28" s="166" t="s">
        <v>12079</v>
      </c>
      <c r="AK28" s="153" t="s">
        <v>12080</v>
      </c>
      <c r="AL28" s="155" t="s">
        <v>12081</v>
      </c>
      <c r="AM28" s="380" t="s">
        <v>12082</v>
      </c>
      <c r="AN28" s="154" t="s">
        <v>12083</v>
      </c>
      <c r="AO28" s="197"/>
      <c r="AP28" s="155"/>
      <c r="AQ28" s="380"/>
      <c r="AR28" s="154"/>
      <c r="AS28" s="508"/>
      <c r="AT28" s="508"/>
    </row>
    <row r="29">
      <c r="A29" s="505" t="s">
        <v>12084</v>
      </c>
      <c r="B29" s="202" t="s">
        <v>12085</v>
      </c>
      <c r="C29" s="386" t="s">
        <v>12086</v>
      </c>
      <c r="D29" s="506" t="s">
        <v>12047</v>
      </c>
      <c r="E29" s="505" t="s">
        <v>12087</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12088</v>
      </c>
      <c r="J29" s="202" t="s">
        <v>12089</v>
      </c>
      <c r="K29" s="383" t="str">
        <f>IFERROR(__xludf.DUMMYFUNCTION("GOOGLETRANSLATE(C29,""zh-tw"",""en"")"),"Being blessed by fate makes it easier to encounter difficult things!")</f>
        <v>Being blessed by fate makes it easier to encounter difficult things!</v>
      </c>
      <c r="L29" s="506" t="s">
        <v>12072</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12090</v>
      </c>
      <c r="Z29" s="198" t="s">
        <v>12074</v>
      </c>
      <c r="AA29" s="379" t="s">
        <v>12091</v>
      </c>
      <c r="AB29" s="196" t="s">
        <v>12057</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12092</v>
      </c>
      <c r="AH29" s="167" t="s">
        <v>12077</v>
      </c>
      <c r="AI29" s="385" t="s">
        <v>12093</v>
      </c>
      <c r="AJ29" s="166" t="s">
        <v>12079</v>
      </c>
      <c r="AK29" s="153" t="s">
        <v>12094</v>
      </c>
      <c r="AL29" s="155" t="s">
        <v>12095</v>
      </c>
      <c r="AM29" s="380" t="s">
        <v>12096</v>
      </c>
      <c r="AN29" s="154" t="s">
        <v>12083</v>
      </c>
      <c r="AO29" s="197"/>
      <c r="AP29" s="155"/>
      <c r="AQ29" s="380"/>
      <c r="AR29" s="154"/>
      <c r="AS29" s="508"/>
      <c r="AT29" s="508"/>
    </row>
    <row r="30">
      <c r="A30" s="505" t="s">
        <v>12097</v>
      </c>
      <c r="B30" s="202" t="s">
        <v>12098</v>
      </c>
      <c r="C30" s="386" t="s">
        <v>12099</v>
      </c>
      <c r="D30" s="506" t="s">
        <v>9911</v>
      </c>
      <c r="E30" s="505" t="s">
        <v>12100</v>
      </c>
      <c r="F30" s="202" t="s">
        <v>12101</v>
      </c>
      <c r="G30" s="386" t="s">
        <v>12102</v>
      </c>
      <c r="H30" s="506" t="s">
        <v>9913</v>
      </c>
      <c r="I30" s="505" t="s">
        <v>12103</v>
      </c>
      <c r="J30" s="202" t="s">
        <v>12104</v>
      </c>
      <c r="K30" s="386" t="s">
        <v>12105</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12106</v>
      </c>
      <c r="Z30" s="198" t="s">
        <v>12107</v>
      </c>
      <c r="AA30" s="379" t="s">
        <v>12108</v>
      </c>
      <c r="AB30" s="196" t="s">
        <v>12109</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12110</v>
      </c>
      <c r="AH30" s="167" t="s">
        <v>12111</v>
      </c>
      <c r="AI30" s="385" t="s">
        <v>12112</v>
      </c>
      <c r="AJ30" s="154" t="s">
        <v>9924</v>
      </c>
      <c r="AK30" s="153" t="s">
        <v>12113</v>
      </c>
      <c r="AL30" s="155" t="s">
        <v>12114</v>
      </c>
      <c r="AM30" s="380" t="s">
        <v>12115</v>
      </c>
      <c r="AN30" s="154" t="s">
        <v>9926</v>
      </c>
      <c r="AO30" s="197"/>
      <c r="AP30" s="155"/>
      <c r="AQ30" s="380"/>
      <c r="AR30" s="154"/>
      <c r="AS30" s="508"/>
      <c r="AT30" s="508"/>
    </row>
    <row r="31">
      <c r="A31" s="505" t="s">
        <v>12116</v>
      </c>
      <c r="B31" s="202" t="s">
        <v>12117</v>
      </c>
      <c r="C31" s="386" t="s">
        <v>12118</v>
      </c>
      <c r="D31" s="506" t="s">
        <v>12119</v>
      </c>
      <c r="E31" s="505" t="s">
        <v>12120</v>
      </c>
      <c r="F31" s="202" t="s">
        <v>12121</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12122</v>
      </c>
      <c r="I31" s="505" t="s">
        <v>12123</v>
      </c>
      <c r="J31" s="202" t="s">
        <v>12124</v>
      </c>
      <c r="K31" s="386" t="s">
        <v>12125</v>
      </c>
      <c r="L31" s="506" t="s">
        <v>12126</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12127</v>
      </c>
      <c r="Z31" s="198" t="s">
        <v>12128</v>
      </c>
      <c r="AA31" s="379" t="s">
        <v>12129</v>
      </c>
      <c r="AB31" s="196" t="s">
        <v>12130</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12131</v>
      </c>
      <c r="AH31" s="167" t="s">
        <v>12132</v>
      </c>
      <c r="AI31" s="385" t="s">
        <v>12133</v>
      </c>
      <c r="AJ31" s="154" t="s">
        <v>12134</v>
      </c>
      <c r="AK31" s="153" t="s">
        <v>12135</v>
      </c>
      <c r="AL31" s="155" t="s">
        <v>12136</v>
      </c>
      <c r="AM31" s="380" t="s">
        <v>12137</v>
      </c>
      <c r="AN31" s="154" t="s">
        <v>12138</v>
      </c>
      <c r="AO31" s="197"/>
      <c r="AP31" s="155"/>
      <c r="AQ31" s="380"/>
      <c r="AR31" s="154"/>
      <c r="AS31" s="508"/>
      <c r="AT31" s="508"/>
    </row>
    <row r="32">
      <c r="A32" s="505" t="s">
        <v>12139</v>
      </c>
      <c r="B32" s="202" t="s">
        <v>12140</v>
      </c>
      <c r="C32" s="386" t="s">
        <v>12141</v>
      </c>
      <c r="D32" s="506" t="s">
        <v>8878</v>
      </c>
      <c r="E32" s="505" t="s">
        <v>12142</v>
      </c>
      <c r="F32" s="417" t="str">
        <f>IFERROR(__xludf.DUMMYFUNCTION("GOOGLETRANSLATE(B32,""zh-tw"",""ja"")"),"祝福に満ちた日々をお過ごしください")</f>
        <v>祝福に満ちた日々をお過ごしください</v>
      </c>
      <c r="G32" s="386" t="s">
        <v>12143</v>
      </c>
      <c r="H32" s="506" t="s">
        <v>8880</v>
      </c>
      <c r="I32" s="505" t="s">
        <v>12144</v>
      </c>
      <c r="J32" s="202" t="s">
        <v>12145</v>
      </c>
      <c r="K32" s="386" t="s">
        <v>12146</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12147</v>
      </c>
      <c r="Z32" s="198" t="s">
        <v>12148</v>
      </c>
      <c r="AA32" s="379" t="s">
        <v>12149</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12150</v>
      </c>
      <c r="AH32" s="167" t="s">
        <v>12151</v>
      </c>
      <c r="AI32" s="380" t="s">
        <v>12152</v>
      </c>
      <c r="AJ32" s="154" t="s">
        <v>12153</v>
      </c>
      <c r="AK32" s="153" t="s">
        <v>12154</v>
      </c>
      <c r="AL32" s="155" t="s">
        <v>12155</v>
      </c>
      <c r="AM32" s="380" t="s">
        <v>12156</v>
      </c>
      <c r="AN32" s="509" t="s">
        <v>12157</v>
      </c>
      <c r="AO32" s="197"/>
      <c r="AP32" s="155"/>
      <c r="AQ32" s="380"/>
      <c r="AR32" s="509"/>
      <c r="AS32" s="508"/>
      <c r="AT32" s="508"/>
    </row>
    <row r="33">
      <c r="A33" s="505" t="s">
        <v>12158</v>
      </c>
      <c r="B33" s="202" t="s">
        <v>1243</v>
      </c>
      <c r="C33" s="386" t="s">
        <v>1243</v>
      </c>
      <c r="D33" s="506" t="s">
        <v>12159</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12160</v>
      </c>
      <c r="J33" s="417" t="str">
        <f>IFERROR(__xludf.DUMMYFUNCTION("GOOGLETRANSLATE(B33,""zh-tw"",""en"")"),"-")</f>
        <v>-</v>
      </c>
      <c r="K33" s="383" t="str">
        <f>IFERROR(__xludf.DUMMYFUNCTION("GOOGLETRANSLATE(C33,""zh-tw"",""en"")"),"-")</f>
        <v>-</v>
      </c>
      <c r="L33" s="506" t="s">
        <v>12161</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12162</v>
      </c>
      <c r="Z33" s="198" t="s">
        <v>1243</v>
      </c>
      <c r="AA33" s="379" t="s">
        <v>1243</v>
      </c>
      <c r="AB33" s="196" t="s">
        <v>12163</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12164</v>
      </c>
      <c r="AH33" s="155" t="s">
        <v>1243</v>
      </c>
      <c r="AI33" s="380" t="s">
        <v>1243</v>
      </c>
      <c r="AJ33" s="154" t="s">
        <v>12165</v>
      </c>
      <c r="AK33" s="153" t="s">
        <v>12166</v>
      </c>
      <c r="AL33" s="155" t="s">
        <v>1243</v>
      </c>
      <c r="AM33" s="380" t="s">
        <v>1243</v>
      </c>
      <c r="AN33" s="154" t="s">
        <v>12167</v>
      </c>
      <c r="AO33" s="197"/>
      <c r="AP33" s="155"/>
      <c r="AQ33" s="380"/>
      <c r="AR33" s="154"/>
      <c r="AS33" s="508"/>
      <c r="AT33" s="508"/>
    </row>
    <row r="34">
      <c r="A34" s="505" t="s">
        <v>12168</v>
      </c>
      <c r="B34" s="202" t="s">
        <v>12169</v>
      </c>
      <c r="C34" s="386" t="s">
        <v>12170</v>
      </c>
      <c r="D34" s="506" t="s">
        <v>7774</v>
      </c>
      <c r="E34" s="505" t="s">
        <v>7776</v>
      </c>
      <c r="F34" s="202" t="s">
        <v>12171</v>
      </c>
      <c r="G34" s="383" t="str">
        <f>IFERROR(__xludf.DUMMYFUNCTION("GOOGLETRANSLATE(C34,""zh-tw"",""ja"")"),"全ての能力値が向上し、一時的に無敵状態になる。")</f>
        <v>全ての能力値が向上し、一時的に無敵状態になる。</v>
      </c>
      <c r="H34" s="506" t="s">
        <v>7776</v>
      </c>
      <c r="I34" s="505" t="s">
        <v>7778</v>
      </c>
      <c r="J34" s="202" t="s">
        <v>12172</v>
      </c>
      <c r="K34" s="386" t="s">
        <v>12173</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12174</v>
      </c>
      <c r="AA34" s="379" t="s">
        <v>12175</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12176</v>
      </c>
      <c r="AH34" s="167" t="s">
        <v>12177</v>
      </c>
      <c r="AI34" s="380" t="s">
        <v>12178</v>
      </c>
      <c r="AJ34" s="154" t="s">
        <v>12176</v>
      </c>
      <c r="AK34" s="153" t="s">
        <v>7786</v>
      </c>
      <c r="AL34" s="155" t="s">
        <v>12179</v>
      </c>
      <c r="AM34" s="380" t="s">
        <v>12180</v>
      </c>
      <c r="AN34" s="154" t="s">
        <v>7786</v>
      </c>
      <c r="AO34" s="197"/>
      <c r="AP34" s="155"/>
      <c r="AQ34" s="380"/>
      <c r="AR34" s="154"/>
      <c r="AS34" s="508"/>
      <c r="AT34" s="508"/>
    </row>
    <row r="35">
      <c r="A35" s="505" t="s">
        <v>3434</v>
      </c>
      <c r="B35" s="202" t="s">
        <v>12181</v>
      </c>
      <c r="C35" s="386" t="s">
        <v>12182</v>
      </c>
      <c r="D35" s="506" t="s">
        <v>12183</v>
      </c>
      <c r="E35" s="505" t="s">
        <v>3437</v>
      </c>
      <c r="F35" s="202" t="s">
        <v>12184</v>
      </c>
      <c r="G35" s="383" t="str">
        <f>IFERROR(__xludf.DUMMYFUNCTION("GOOGLETRANSLATE(C35,""zh-tw"",""ja"")"),"スタミナを回復できない")</f>
        <v>スタミナを回復できない</v>
      </c>
      <c r="H35" s="506" t="s">
        <v>6562</v>
      </c>
      <c r="I35" s="505" t="s">
        <v>6564</v>
      </c>
      <c r="J35" s="202" t="s">
        <v>12185</v>
      </c>
      <c r="K35" s="386" t="s">
        <v>12186</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12187</v>
      </c>
      <c r="AA35" s="379" t="s">
        <v>12188</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12189</v>
      </c>
      <c r="AI35" s="380" t="s">
        <v>12190</v>
      </c>
      <c r="AJ35" s="154" t="s">
        <v>6572</v>
      </c>
      <c r="AK35" s="153" t="s">
        <v>6574</v>
      </c>
      <c r="AL35" s="155" t="s">
        <v>12191</v>
      </c>
      <c r="AM35" s="380" t="s">
        <v>12192</v>
      </c>
      <c r="AN35" s="154" t="s">
        <v>6574</v>
      </c>
      <c r="AO35" s="197"/>
      <c r="AP35" s="155"/>
      <c r="AQ35" s="380"/>
      <c r="AR35" s="154"/>
      <c r="AS35" s="508"/>
      <c r="AT35" s="508"/>
    </row>
    <row r="36">
      <c r="A36" s="505" t="s">
        <v>12193</v>
      </c>
      <c r="B36" s="202" t="s">
        <v>1243</v>
      </c>
      <c r="C36" s="386" t="s">
        <v>12194</v>
      </c>
      <c r="D36" s="506" t="s">
        <v>12195</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12196</v>
      </c>
      <c r="J36" s="417" t="str">
        <f>IFERROR(__xludf.DUMMYFUNCTION("GOOGLETRANSLATE(B36,""zh-tw"",""en"")"),"-")</f>
        <v>-</v>
      </c>
      <c r="K36" s="386" t="s">
        <v>12197</v>
      </c>
      <c r="L36" s="506" t="s">
        <v>12198</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12199</v>
      </c>
      <c r="Z36" s="198" t="s">
        <v>1243</v>
      </c>
      <c r="AA36" s="379" t="s">
        <v>12200</v>
      </c>
      <c r="AB36" s="196" t="s">
        <v>12199</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12201</v>
      </c>
      <c r="AH36" s="155" t="s">
        <v>1243</v>
      </c>
      <c r="AI36" s="385" t="s">
        <v>12202</v>
      </c>
      <c r="AJ36" s="154" t="s">
        <v>12203</v>
      </c>
      <c r="AK36" s="153" t="s">
        <v>12204</v>
      </c>
      <c r="AL36" s="155" t="s">
        <v>1243</v>
      </c>
      <c r="AM36" s="380" t="s">
        <v>12205</v>
      </c>
      <c r="AN36" s="154" t="s">
        <v>12206</v>
      </c>
      <c r="AO36" s="197"/>
      <c r="AP36" s="155"/>
      <c r="AQ36" s="380"/>
      <c r="AR36" s="154"/>
      <c r="AS36" s="508"/>
      <c r="AT36" s="508"/>
    </row>
    <row r="37">
      <c r="A37" s="505" t="s">
        <v>12207</v>
      </c>
      <c r="B37" s="202" t="s">
        <v>12208</v>
      </c>
      <c r="C37" s="386" t="s">
        <v>12209</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12210</v>
      </c>
      <c r="J37" s="202" t="s">
        <v>12211</v>
      </c>
      <c r="K37" s="386" t="s">
        <v>12212</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12213</v>
      </c>
      <c r="Z37" s="198" t="s">
        <v>12214</v>
      </c>
      <c r="AA37" s="379" t="s">
        <v>12215</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12216</v>
      </c>
      <c r="AH37" s="167" t="s">
        <v>12217</v>
      </c>
      <c r="AI37" s="385" t="s">
        <v>12218</v>
      </c>
      <c r="AJ37" s="154" t="s">
        <v>6743</v>
      </c>
      <c r="AK37" s="153" t="s">
        <v>12219</v>
      </c>
      <c r="AL37" s="155" t="s">
        <v>12220</v>
      </c>
      <c r="AM37" s="380" t="s">
        <v>12221</v>
      </c>
      <c r="AN37" s="154" t="s">
        <v>6745</v>
      </c>
      <c r="AO37" s="197"/>
      <c r="AP37" s="155"/>
      <c r="AQ37" s="380"/>
      <c r="AR37" s="154"/>
      <c r="AS37" s="508"/>
      <c r="AT37" s="508"/>
    </row>
    <row r="38">
      <c r="A38" s="505" t="s">
        <v>12222</v>
      </c>
      <c r="B38" s="202" t="s">
        <v>12223</v>
      </c>
      <c r="C38" s="386" t="s">
        <v>12224</v>
      </c>
      <c r="D38" s="506" t="s">
        <v>8739</v>
      </c>
      <c r="E38" s="505" t="s">
        <v>12225</v>
      </c>
      <c r="F38" s="202" t="s">
        <v>12226</v>
      </c>
      <c r="G38" s="383" t="str">
        <f>IFERROR(__xludf.DUMMYFUNCTION("GOOGLETRANSLATE(C38,""zh-tw"",""ja"")"),"スタミナは自動的に回復します。")</f>
        <v>スタミナは自動的に回復します。</v>
      </c>
      <c r="H38" s="506" t="s">
        <v>12227</v>
      </c>
      <c r="I38" s="505" t="s">
        <v>12228</v>
      </c>
      <c r="J38" s="202" t="s">
        <v>12229</v>
      </c>
      <c r="K38" s="386" t="s">
        <v>12230</v>
      </c>
      <c r="L38" s="506" t="s">
        <v>12231</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12232</v>
      </c>
      <c r="Z38" s="198" t="s">
        <v>12233</v>
      </c>
      <c r="AA38" s="379" t="s">
        <v>12234</v>
      </c>
      <c r="AB38" s="196" t="s">
        <v>12235</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12236</v>
      </c>
      <c r="AH38" s="167" t="s">
        <v>12237</v>
      </c>
      <c r="AI38" s="385" t="s">
        <v>12238</v>
      </c>
      <c r="AJ38" s="154" t="s">
        <v>12239</v>
      </c>
      <c r="AK38" s="153" t="s">
        <v>12240</v>
      </c>
      <c r="AL38" s="155" t="s">
        <v>12241</v>
      </c>
      <c r="AM38" s="380" t="s">
        <v>12242</v>
      </c>
      <c r="AN38" s="154" t="s">
        <v>12243</v>
      </c>
      <c r="AO38" s="197"/>
      <c r="AP38" s="155"/>
      <c r="AQ38" s="380"/>
      <c r="AR38" s="154"/>
      <c r="AS38" s="508"/>
      <c r="AT38" s="508"/>
    </row>
    <row r="39">
      <c r="A39" s="505" t="s">
        <v>12244</v>
      </c>
      <c r="B39" s="202" t="s">
        <v>12245</v>
      </c>
      <c r="C39" s="386" t="s">
        <v>12246</v>
      </c>
      <c r="D39" s="506" t="s">
        <v>12247</v>
      </c>
      <c r="E39" s="505" t="s">
        <v>12248</v>
      </c>
      <c r="F39" s="202" t="s">
        <v>12249</v>
      </c>
      <c r="G39" s="386" t="s">
        <v>12250</v>
      </c>
      <c r="H39" s="506" t="s">
        <v>12251</v>
      </c>
      <c r="I39" s="505" t="s">
        <v>12252</v>
      </c>
      <c r="J39" s="202" t="s">
        <v>12253</v>
      </c>
      <c r="K39" s="386" t="s">
        <v>12254</v>
      </c>
      <c r="L39" s="506" t="s">
        <v>12255</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 음식")</f>
        <v>독성 음식</v>
      </c>
      <c r="Y39" s="197" t="s">
        <v>12256</v>
      </c>
      <c r="Z39" s="198" t="s">
        <v>12257</v>
      </c>
      <c r="AA39" s="379" t="s">
        <v>12258</v>
      </c>
      <c r="AB39" s="196" t="s">
        <v>12259</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12260</v>
      </c>
      <c r="AH39" s="167" t="s">
        <v>12261</v>
      </c>
      <c r="AI39" s="385" t="s">
        <v>12262</v>
      </c>
      <c r="AJ39" s="154" t="s">
        <v>12263</v>
      </c>
      <c r="AK39" s="153" t="s">
        <v>12252</v>
      </c>
      <c r="AL39" s="155" t="s">
        <v>12264</v>
      </c>
      <c r="AM39" s="380" t="s">
        <v>12265</v>
      </c>
      <c r="AN39" s="154" t="s">
        <v>12266</v>
      </c>
      <c r="AO39" s="197"/>
      <c r="AP39" s="155"/>
      <c r="AQ39" s="380"/>
      <c r="AR39" s="154"/>
      <c r="AS39" s="508"/>
      <c r="AT39" s="508"/>
    </row>
    <row r="40">
      <c r="A40" s="505" t="s">
        <v>12267</v>
      </c>
      <c r="B40" s="202" t="s">
        <v>12268</v>
      </c>
      <c r="C40" s="386" t="s">
        <v>12269</v>
      </c>
      <c r="D40" s="506" t="s">
        <v>12270</v>
      </c>
      <c r="E40" s="505" t="s">
        <v>12271</v>
      </c>
      <c r="F40" s="202" t="s">
        <v>12272</v>
      </c>
      <c r="G40" s="386" t="s">
        <v>12273</v>
      </c>
      <c r="H40" s="506" t="s">
        <v>12274</v>
      </c>
      <c r="I40" s="505" t="s">
        <v>12275</v>
      </c>
      <c r="J40" s="202" t="s">
        <v>12276</v>
      </c>
      <c r="K40" s="386" t="s">
        <v>12277</v>
      </c>
      <c r="L40" s="506" t="s">
        <v>12278</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12279</v>
      </c>
      <c r="Z40" s="198" t="s">
        <v>12280</v>
      </c>
      <c r="AA40" s="379" t="s">
        <v>12281</v>
      </c>
      <c r="AB40" s="196" t="s">
        <v>12282</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12283</v>
      </c>
      <c r="AH40" s="167" t="s">
        <v>12284</v>
      </c>
      <c r="AI40" s="385" t="s">
        <v>12285</v>
      </c>
      <c r="AJ40" s="154" t="s">
        <v>12286</v>
      </c>
      <c r="AK40" s="153" t="s">
        <v>12275</v>
      </c>
      <c r="AL40" s="155" t="s">
        <v>12287</v>
      </c>
      <c r="AM40" s="380" t="s">
        <v>12288</v>
      </c>
      <c r="AN40" s="154" t="s">
        <v>12289</v>
      </c>
      <c r="AO40" s="197"/>
      <c r="AP40" s="155"/>
      <c r="AQ40" s="380"/>
      <c r="AR40" s="154"/>
      <c r="AS40" s="508"/>
      <c r="AT40" s="508"/>
    </row>
    <row r="41">
      <c r="A41" s="505" t="s">
        <v>12290</v>
      </c>
      <c r="B41" s="202" t="s">
        <v>12291</v>
      </c>
      <c r="C41" s="386" t="s">
        <v>12292</v>
      </c>
      <c r="D41" s="506" t="s">
        <v>12293</v>
      </c>
      <c r="E41" s="505" t="s">
        <v>12294</v>
      </c>
      <c r="F41" s="202" t="s">
        <v>12295</v>
      </c>
      <c r="G41" s="386" t="s">
        <v>12296</v>
      </c>
      <c r="H41" s="506" t="s">
        <v>12297</v>
      </c>
      <c r="I41" s="505" t="s">
        <v>12298</v>
      </c>
      <c r="J41" s="202" t="s">
        <v>12299</v>
      </c>
      <c r="K41" s="386" t="s">
        <v>12300</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12301</v>
      </c>
      <c r="Z41" s="198" t="s">
        <v>12302</v>
      </c>
      <c r="AA41" s="379" t="s">
        <v>12303</v>
      </c>
      <c r="AB41" s="196" t="s">
        <v>12304</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12305</v>
      </c>
      <c r="AI41" s="385" t="s">
        <v>12306</v>
      </c>
      <c r="AJ41" s="510"/>
      <c r="AK41" s="153" t="s">
        <v>3399</v>
      </c>
      <c r="AL41" s="155" t="s">
        <v>12307</v>
      </c>
      <c r="AM41" s="380" t="s">
        <v>12308</v>
      </c>
      <c r="AN41" s="510"/>
      <c r="AO41" s="197"/>
      <c r="AP41" s="155"/>
      <c r="AQ41" s="380"/>
      <c r="AR41" s="510"/>
      <c r="AS41" s="508"/>
      <c r="AT41" s="508"/>
    </row>
    <row r="42">
      <c r="A42" s="505" t="s">
        <v>12309</v>
      </c>
      <c r="B42" s="202" t="s">
        <v>12310</v>
      </c>
      <c r="C42" s="386" t="s">
        <v>12311</v>
      </c>
      <c r="D42" s="506" t="s">
        <v>12312</v>
      </c>
      <c r="E42" s="505" t="s">
        <v>12313</v>
      </c>
      <c r="F42" s="202" t="s">
        <v>12314</v>
      </c>
      <c r="G42" s="386" t="s">
        <v>12315</v>
      </c>
      <c r="H42" s="506" t="s">
        <v>12316</v>
      </c>
      <c r="I42" s="505" t="s">
        <v>12317</v>
      </c>
      <c r="J42" s="202" t="s">
        <v>12318</v>
      </c>
      <c r="K42" s="386" t="s">
        <v>12319</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12320</v>
      </c>
      <c r="Z42" s="198" t="s">
        <v>12321</v>
      </c>
      <c r="AA42" s="379" t="s">
        <v>12322</v>
      </c>
      <c r="AB42" s="196" t="s">
        <v>12323</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12324</v>
      </c>
      <c r="AH42" s="167" t="s">
        <v>12325</v>
      </c>
      <c r="AI42" s="385" t="s">
        <v>12326</v>
      </c>
      <c r="AJ42" s="510"/>
      <c r="AK42" s="153" t="s">
        <v>12317</v>
      </c>
      <c r="AL42" s="155" t="s">
        <v>12327</v>
      </c>
      <c r="AM42" s="380" t="s">
        <v>12328</v>
      </c>
      <c r="AN42" s="510"/>
      <c r="AO42" s="197"/>
      <c r="AP42" s="155"/>
      <c r="AQ42" s="380"/>
      <c r="AR42" s="510"/>
      <c r="AS42" s="508"/>
      <c r="AT42" s="508"/>
    </row>
    <row r="43">
      <c r="A43" s="505" t="s">
        <v>12329</v>
      </c>
      <c r="B43" s="202" t="s">
        <v>12330</v>
      </c>
      <c r="C43" s="386" t="s">
        <v>1243</v>
      </c>
      <c r="D43" s="506" t="s">
        <v>8837</v>
      </c>
      <c r="E43" s="505" t="s">
        <v>12331</v>
      </c>
      <c r="F43" s="202" t="s">
        <v>12332</v>
      </c>
      <c r="G43" s="386" t="s">
        <v>1243</v>
      </c>
      <c r="H43" s="506" t="s">
        <v>12333</v>
      </c>
      <c r="I43" s="505" t="s">
        <v>8841</v>
      </c>
      <c r="J43" s="202" t="s">
        <v>12334</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12335</v>
      </c>
      <c r="Z43" s="198" t="s">
        <v>12336</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12337</v>
      </c>
      <c r="AH43" s="167" t="s">
        <v>12338</v>
      </c>
      <c r="AI43" s="511"/>
      <c r="AJ43" s="510"/>
      <c r="AK43" s="153" t="s">
        <v>8841</v>
      </c>
      <c r="AL43" s="155" t="s">
        <v>12334</v>
      </c>
      <c r="AM43" s="511"/>
      <c r="AN43" s="510"/>
      <c r="AO43" s="197"/>
      <c r="AP43" s="155"/>
      <c r="AQ43" s="511"/>
      <c r="AR43" s="510"/>
      <c r="AS43" s="508"/>
      <c r="AT43" s="508"/>
    </row>
    <row r="44">
      <c r="A44" s="505" t="s">
        <v>12339</v>
      </c>
      <c r="B44" s="202" t="s">
        <v>12340</v>
      </c>
      <c r="C44" s="386" t="s">
        <v>12341</v>
      </c>
      <c r="D44" s="506" t="s">
        <v>8909</v>
      </c>
      <c r="E44" s="505" t="s">
        <v>12342</v>
      </c>
      <c r="F44" s="202" t="s">
        <v>12343</v>
      </c>
      <c r="G44" s="386" t="s">
        <v>12344</v>
      </c>
      <c r="H44" s="507" t="str">
        <f>IFERROR(__xludf.DUMMYFUNCTION("GOOGLETRANSLATE(D44,""zh-tw"",""ja"")"),"欲張りな貯金箱")</f>
        <v>欲張りな貯金箱</v>
      </c>
      <c r="I44" s="505" t="s">
        <v>12345</v>
      </c>
      <c r="J44" s="202" t="s">
        <v>12346</v>
      </c>
      <c r="K44" s="386" t="s">
        <v>12347</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12348</v>
      </c>
      <c r="Z44" s="198" t="s">
        <v>12349</v>
      </c>
      <c r="AA44" s="379" t="s">
        <v>12350</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12351</v>
      </c>
      <c r="AH44" s="167" t="s">
        <v>12352</v>
      </c>
      <c r="AI44" s="385" t="s">
        <v>12353</v>
      </c>
      <c r="AJ44" s="513"/>
      <c r="AK44" s="197" t="s">
        <v>12354</v>
      </c>
      <c r="AL44" s="198" t="s">
        <v>12355</v>
      </c>
      <c r="AM44" s="379" t="s">
        <v>12356</v>
      </c>
      <c r="AN44" s="513"/>
      <c r="AO44" s="197"/>
      <c r="AP44" s="198"/>
      <c r="AQ44" s="379"/>
      <c r="AR44" s="513"/>
      <c r="AS44" s="514"/>
      <c r="AT44" s="514"/>
    </row>
    <row r="45">
      <c r="A45" s="505" t="s">
        <v>12357</v>
      </c>
      <c r="B45" s="202" t="s">
        <v>12358</v>
      </c>
      <c r="C45" s="386" t="s">
        <v>12359</v>
      </c>
      <c r="D45" s="506" t="s">
        <v>8607</v>
      </c>
      <c r="E45" s="505" t="s">
        <v>12360</v>
      </c>
      <c r="F45" s="202" t="s">
        <v>12361</v>
      </c>
      <c r="G45" s="386" t="s">
        <v>12362</v>
      </c>
      <c r="H45" s="507" t="str">
        <f>IFERROR(__xludf.DUMMYFUNCTION("GOOGLETRANSLATE(D45,""zh-tw"",""ja"")"),"夜霧の幻影")</f>
        <v>夜霧の幻影</v>
      </c>
      <c r="I45" s="505" t="s">
        <v>12363</v>
      </c>
      <c r="J45" s="202" t="s">
        <v>12364</v>
      </c>
      <c r="K45" s="386" t="s">
        <v>12365</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12366</v>
      </c>
      <c r="Z45" s="198" t="s">
        <v>12367</v>
      </c>
      <c r="AA45" s="379" t="s">
        <v>12368</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12369</v>
      </c>
      <c r="AH45" s="167" t="s">
        <v>12370</v>
      </c>
      <c r="AI45" s="385" t="s">
        <v>12371</v>
      </c>
      <c r="AJ45" s="196"/>
      <c r="AK45" s="197" t="s">
        <v>12372</v>
      </c>
      <c r="AL45" s="198" t="s">
        <v>12373</v>
      </c>
      <c r="AM45" s="379" t="s">
        <v>12374</v>
      </c>
      <c r="AN45" s="513"/>
      <c r="AO45" s="197"/>
      <c r="AP45" s="198"/>
      <c r="AQ45" s="379"/>
      <c r="AR45" s="513"/>
      <c r="AS45" s="514"/>
      <c r="AT45" s="514"/>
    </row>
    <row r="46">
      <c r="A46" s="197" t="s">
        <v>12375</v>
      </c>
      <c r="B46" s="198" t="s">
        <v>12376</v>
      </c>
      <c r="C46" s="379" t="s">
        <v>12377</v>
      </c>
      <c r="D46" s="196" t="s">
        <v>12378</v>
      </c>
      <c r="E46" s="197" t="s">
        <v>12379</v>
      </c>
      <c r="F46" s="198" t="s">
        <v>12380</v>
      </c>
      <c r="G46" s="379" t="s">
        <v>12381</v>
      </c>
      <c r="H46" s="196" t="s">
        <v>12382</v>
      </c>
      <c r="I46" s="505" t="s">
        <v>12383</v>
      </c>
      <c r="J46" s="198" t="s">
        <v>12384</v>
      </c>
      <c r="K46" s="379" t="s">
        <v>12385</v>
      </c>
      <c r="L46" s="166" t="s">
        <v>12386</v>
      </c>
      <c r="M46" s="197" t="s">
        <v>12387</v>
      </c>
      <c r="N46" s="198" t="s">
        <v>12376</v>
      </c>
      <c r="O46" s="379" t="s">
        <v>12388</v>
      </c>
      <c r="P46" s="196" t="s">
        <v>12389</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12390</v>
      </c>
      <c r="Z46" s="198" t="s">
        <v>12391</v>
      </c>
      <c r="AA46" s="379" t="s">
        <v>12392</v>
      </c>
      <c r="AB46" s="196" t="s">
        <v>6131</v>
      </c>
      <c r="AC46" s="382" t="str">
        <f>IFERROR(__xludf.DUMMYFUNCTION("GOOGLETRANSLATE(A46,""zh-tw"",""DE"")"),"Ich habe immer das Gefühl, dass mich etwas verfolgt.")</f>
        <v>Ich habe immer das Gefühl, dass mich etwas verfolgt.</v>
      </c>
      <c r="AD46" s="198" t="s">
        <v>12393</v>
      </c>
      <c r="AE46" s="379" t="s">
        <v>12394</v>
      </c>
      <c r="AF46" s="196" t="s">
        <v>12395</v>
      </c>
      <c r="AG46" s="505" t="s">
        <v>12396</v>
      </c>
      <c r="AH46" s="515" t="s">
        <v>12397</v>
      </c>
      <c r="AI46" s="516" t="s">
        <v>12398</v>
      </c>
      <c r="AJ46" s="517" t="s">
        <v>12399</v>
      </c>
      <c r="AK46" s="197" t="s">
        <v>12400</v>
      </c>
      <c r="AL46" s="198" t="s">
        <v>12401</v>
      </c>
      <c r="AM46" s="379" t="s">
        <v>12402</v>
      </c>
      <c r="AN46" s="196" t="s">
        <v>12403</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12404</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12405</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12406</v>
      </c>
      <c r="G1" s="530" t="s">
        <v>12407</v>
      </c>
      <c r="H1" s="531" t="s">
        <v>12408</v>
      </c>
      <c r="I1" s="532"/>
      <c r="J1" s="532"/>
      <c r="K1" s="532"/>
      <c r="L1" s="532"/>
      <c r="M1" s="532"/>
      <c r="N1" s="532"/>
      <c r="O1" s="532"/>
      <c r="P1" s="532"/>
      <c r="Q1" s="532"/>
      <c r="R1" s="532"/>
    </row>
    <row r="2">
      <c r="A2" s="533" t="s">
        <v>12409</v>
      </c>
      <c r="B2" s="135" t="str">
        <f>IFERROR(__xludf.DUMMYFUNCTION("GOOGLETRANSLATE(A2,""zh-tw"",""ja"")"),"1 - Google Playで「ファイルマネージャー」を検索してインストールします。")</f>
        <v>1 - Google Playで「ファイルマネージャー」を検索してインストールします。</v>
      </c>
      <c r="C2" s="486" t="s">
        <v>12410</v>
      </c>
      <c r="D2" s="534" t="str">
        <f>IFERROR(__xludf.DUMMYFUNCTION("GOOGLETRANSLATE(A2,""zh-tw"",""zh"")"),"1 - 在google play上搜寻 档案管理员 安装。")</f>
        <v>1 - 在google play上搜寻 档案管理员 安装。</v>
      </c>
      <c r="E2" s="535" t="s">
        <v>12411</v>
      </c>
      <c r="F2" s="456" t="s">
        <v>12412</v>
      </c>
      <c r="G2" s="536" t="s">
        <v>12413</v>
      </c>
      <c r="H2" s="537" t="s">
        <v>12414</v>
      </c>
      <c r="I2" s="223"/>
      <c r="J2" s="223"/>
      <c r="K2" s="223"/>
      <c r="L2" s="223"/>
      <c r="M2" s="223"/>
      <c r="N2" s="223"/>
      <c r="O2" s="223"/>
      <c r="P2" s="223"/>
      <c r="Q2" s="223"/>
      <c r="R2" s="223"/>
    </row>
    <row r="3">
      <c r="A3" s="533" t="s">
        <v>12415</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12416</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12417</v>
      </c>
      <c r="F3" s="456" t="s">
        <v>12418</v>
      </c>
      <c r="G3" s="538" t="s">
        <v>12419</v>
      </c>
      <c r="H3" s="537" t="s">
        <v>12420</v>
      </c>
      <c r="I3" s="223"/>
      <c r="J3" s="223"/>
      <c r="K3" s="223"/>
      <c r="L3" s="223"/>
      <c r="M3" s="223"/>
      <c r="N3" s="223"/>
      <c r="O3" s="223"/>
      <c r="P3" s="223"/>
      <c r="Q3" s="223"/>
      <c r="R3" s="223"/>
    </row>
    <row r="4">
      <c r="A4" s="533" t="s">
        <v>12421</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12422</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12423</v>
      </c>
      <c r="F4" s="456" t="s">
        <v>12424</v>
      </c>
      <c r="G4" s="536" t="s">
        <v>12425</v>
      </c>
      <c r="H4" s="537" t="s">
        <v>12426</v>
      </c>
      <c r="I4" s="223"/>
      <c r="J4" s="223"/>
      <c r="K4" s="223"/>
      <c r="L4" s="223"/>
      <c r="M4" s="223"/>
      <c r="N4" s="223"/>
      <c r="O4" s="223"/>
      <c r="P4" s="223"/>
      <c r="Q4" s="223"/>
      <c r="R4" s="223"/>
    </row>
    <row r="5">
      <c r="A5" s="533" t="s">
        <v>12427</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12428</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12429</v>
      </c>
      <c r="F5" s="456" t="s">
        <v>12430</v>
      </c>
      <c r="G5" s="538" t="s">
        <v>12431</v>
      </c>
      <c r="H5" s="537" t="s">
        <v>12432</v>
      </c>
      <c r="I5" s="223"/>
      <c r="J5" s="223"/>
      <c r="K5" s="223"/>
      <c r="L5" s="223"/>
      <c r="M5" s="223"/>
      <c r="N5" s="223"/>
      <c r="O5" s="223"/>
      <c r="P5" s="223"/>
      <c r="Q5" s="223"/>
      <c r="R5" s="223"/>
    </row>
    <row r="6">
      <c r="A6" s="539" t="s">
        <v>12433</v>
      </c>
      <c r="B6" s="540" t="s">
        <v>12434</v>
      </c>
      <c r="C6" s="541" t="s">
        <v>12435</v>
      </c>
      <c r="D6" s="542" t="s">
        <v>12436</v>
      </c>
      <c r="E6" s="543" t="s">
        <v>12437</v>
      </c>
      <c r="F6" s="544" t="s">
        <v>12438</v>
      </c>
      <c r="G6" s="545" t="s">
        <v>12439</v>
      </c>
      <c r="H6" s="546" t="s">
        <v>12440</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12441</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12442</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12443</v>
      </c>
      <c r="B3" s="73" t="s">
        <v>12443</v>
      </c>
      <c r="C3" s="554" t="s">
        <v>12443</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12444</v>
      </c>
      <c r="B5" s="73" t="str">
        <f>IFERROR(__xludf.DUMMYFUNCTION("GOOGLETRANSLATE(A5,""zh-tw"",""ja"")"),"公式YouTubeチャンネル")</f>
        <v>公式YouTubeチャンネル</v>
      </c>
      <c r="C5" s="554" t="str">
        <f>IFERROR(__xludf.DUMMYFUNCTION("GOOGLETRANSLATE(A5,""zh-tw"",""en"")"),"Official YouTube channel")</f>
        <v>Official YouTube channel</v>
      </c>
      <c r="D5" s="495" t="s">
        <v>12445</v>
      </c>
      <c r="E5" s="552"/>
      <c r="F5" s="552"/>
      <c r="G5" s="552"/>
      <c r="H5" s="552"/>
      <c r="I5" s="552"/>
      <c r="J5" s="552"/>
      <c r="K5" s="552"/>
      <c r="L5" s="552"/>
      <c r="M5" s="552"/>
      <c r="N5" s="552"/>
      <c r="O5" s="552"/>
      <c r="P5" s="552"/>
      <c r="Q5" s="552"/>
      <c r="R5" s="552"/>
      <c r="S5" s="552"/>
      <c r="T5" s="552"/>
      <c r="U5" s="552"/>
      <c r="V5" s="552"/>
      <c r="W5" s="552"/>
      <c r="X5" s="552"/>
      <c r="Y5" s="552"/>
      <c r="Z5" s="552"/>
    </row>
    <row r="6">
      <c r="A6" s="553" t="s">
        <v>12446</v>
      </c>
      <c r="B6" s="73" t="str">
        <f>IFERROR(__xludf.DUMMYFUNCTION("GOOGLETRANSLATE(A6,""zh-tw"",""ja"")"),"公式法案")</f>
        <v>公式法案</v>
      </c>
      <c r="C6" s="554" t="str">
        <f>IFERROR(__xludf.DUMMYFUNCTION("GOOGLETRANSLATE(A6,""zh-tw"",""en"")"),"Official bill")</f>
        <v>Official bill</v>
      </c>
      <c r="D6" s="495" t="s">
        <v>12445</v>
      </c>
      <c r="E6" s="552"/>
      <c r="F6" s="552"/>
      <c r="G6" s="552"/>
      <c r="H6" s="552"/>
      <c r="I6" s="552"/>
      <c r="J6" s="552"/>
      <c r="K6" s="552"/>
      <c r="L6" s="552"/>
      <c r="M6" s="552"/>
      <c r="N6" s="552"/>
      <c r="O6" s="552"/>
      <c r="P6" s="552"/>
      <c r="Q6" s="552"/>
      <c r="R6" s="552"/>
      <c r="S6" s="552"/>
      <c r="T6" s="552"/>
      <c r="U6" s="552"/>
      <c r="V6" s="552"/>
      <c r="W6" s="552"/>
      <c r="X6" s="552"/>
      <c r="Y6" s="552"/>
      <c r="Z6" s="552"/>
    </row>
    <row r="7">
      <c r="A7" s="553" t="s">
        <v>12447</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12448</v>
      </c>
      <c r="E7" s="552"/>
      <c r="F7" s="552"/>
      <c r="G7" s="552"/>
      <c r="H7" s="552"/>
      <c r="I7" s="552"/>
      <c r="J7" s="552"/>
      <c r="K7" s="552"/>
      <c r="L7" s="552"/>
      <c r="M7" s="552"/>
      <c r="N7" s="552"/>
      <c r="O7" s="552"/>
      <c r="P7" s="552"/>
      <c r="Q7" s="552"/>
      <c r="R7" s="552"/>
      <c r="S7" s="552"/>
      <c r="T7" s="552"/>
      <c r="U7" s="552"/>
      <c r="V7" s="552"/>
      <c r="W7" s="552"/>
      <c r="X7" s="552"/>
      <c r="Y7" s="552"/>
      <c r="Z7" s="552"/>
    </row>
    <row r="8">
      <c r="A8" s="553" t="s">
        <v>12449</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12448</v>
      </c>
      <c r="E8" s="552"/>
      <c r="F8" s="552"/>
      <c r="G8" s="552"/>
      <c r="H8" s="552"/>
      <c r="I8" s="552"/>
      <c r="J8" s="552"/>
      <c r="K8" s="552"/>
      <c r="L8" s="552"/>
      <c r="M8" s="552"/>
      <c r="N8" s="552"/>
      <c r="O8" s="552"/>
      <c r="P8" s="552"/>
      <c r="Q8" s="552"/>
      <c r="R8" s="552"/>
      <c r="S8" s="552"/>
      <c r="T8" s="552"/>
      <c r="U8" s="552"/>
      <c r="V8" s="552"/>
      <c r="W8" s="552"/>
      <c r="X8" s="552"/>
      <c r="Y8" s="552"/>
      <c r="Z8" s="552"/>
    </row>
    <row r="9">
      <c r="A9" s="553" t="s">
        <v>12450</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12451</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12452</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12453</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12454</v>
      </c>
      <c r="B1" s="525" t="s">
        <v>12455</v>
      </c>
      <c r="C1" s="526" t="s">
        <v>12456</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12457</v>
      </c>
      <c r="F1" s="527" t="s">
        <v>12458</v>
      </c>
      <c r="G1" s="564" t="s">
        <v>12459</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12460</v>
      </c>
      <c r="J1" s="529" t="s">
        <v>12461</v>
      </c>
      <c r="K1" s="185" t="s">
        <v>12462</v>
      </c>
      <c r="L1" s="185" t="s">
        <v>12463</v>
      </c>
      <c r="M1" s="565" t="s">
        <v>12464</v>
      </c>
      <c r="N1" s="565" t="s">
        <v>12465</v>
      </c>
      <c r="O1" s="566" t="s">
        <v>12466</v>
      </c>
      <c r="P1" s="567" t="s">
        <v>12467</v>
      </c>
      <c r="Q1" s="532"/>
      <c r="R1" s="532"/>
      <c r="S1" s="532"/>
      <c r="T1" s="532"/>
      <c r="U1" s="532"/>
      <c r="V1" s="532"/>
      <c r="W1" s="532"/>
    </row>
    <row r="2">
      <c r="A2" s="533" t="s">
        <v>12468</v>
      </c>
      <c r="B2" s="533" t="s">
        <v>12469</v>
      </c>
      <c r="C2" s="135" t="s">
        <v>12470</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12471</v>
      </c>
      <c r="F2" s="486" t="s">
        <v>12472</v>
      </c>
      <c r="G2" s="569" t="s">
        <v>12473</v>
      </c>
      <c r="H2" s="534" t="str">
        <f>IFERROR(__xludf.DUMMYFUNCTION("GOOGLETRANSLATE(B2,""zh-tw"",""zh"")"),"1 - 在google上搜寻 NVIDIA APP安装，并启动 NVIDIA 应用程式。")</f>
        <v>1 - 在google上搜寻 NVIDIA APP安装，并启动 NVIDIA 应用程式。</v>
      </c>
      <c r="I2" s="535" t="s">
        <v>12474</v>
      </c>
      <c r="J2" s="535" t="s">
        <v>12475</v>
      </c>
      <c r="K2" s="456" t="s">
        <v>12476</v>
      </c>
      <c r="L2" s="456" t="s">
        <v>12477</v>
      </c>
      <c r="M2" s="570" t="s">
        <v>12478</v>
      </c>
      <c r="N2" s="570" t="s">
        <v>12479</v>
      </c>
      <c r="O2" s="571" t="s">
        <v>12480</v>
      </c>
      <c r="P2" s="571" t="s">
        <v>12481</v>
      </c>
      <c r="Q2" s="223"/>
      <c r="R2" s="223"/>
      <c r="S2" s="223"/>
      <c r="T2" s="223"/>
      <c r="U2" s="223"/>
      <c r="V2" s="223"/>
      <c r="W2" s="223"/>
    </row>
    <row r="3">
      <c r="A3" s="533" t="s">
        <v>12482</v>
      </c>
      <c r="B3" s="533" t="s">
        <v>12483</v>
      </c>
      <c r="C3" s="135" t="s">
        <v>12484</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12485</v>
      </c>
      <c r="F3" s="486" t="s">
        <v>12486</v>
      </c>
      <c r="G3" s="569" t="s">
        <v>12487</v>
      </c>
      <c r="H3" s="534" t="str">
        <f>IFERROR(__xludf.DUMMYFUNCTION("GOOGLETRANSLATE(B3,""zh-tw"",""zh"")"),"2 - 在更新至最新版本后重新启动 NVIDIA 应用程式。")</f>
        <v>2 - 在更新至最新版本后重新启动 NVIDIA 应用程式。</v>
      </c>
      <c r="I3" s="535" t="s">
        <v>12488</v>
      </c>
      <c r="J3" s="535" t="s">
        <v>12489</v>
      </c>
      <c r="K3" s="456" t="s">
        <v>12490</v>
      </c>
      <c r="L3" s="456" t="s">
        <v>12491</v>
      </c>
      <c r="M3" s="570" t="s">
        <v>12492</v>
      </c>
      <c r="N3" s="570" t="s">
        <v>12493</v>
      </c>
      <c r="O3" s="571" t="s">
        <v>12494</v>
      </c>
      <c r="P3" s="571" t="s">
        <v>12495</v>
      </c>
      <c r="Q3" s="223"/>
      <c r="R3" s="223"/>
      <c r="S3" s="223"/>
      <c r="T3" s="223"/>
      <c r="U3" s="223"/>
      <c r="V3" s="223"/>
      <c r="W3" s="223"/>
    </row>
    <row r="4">
      <c r="A4" s="533" t="s">
        <v>12496</v>
      </c>
      <c r="B4" s="533" t="s">
        <v>12497</v>
      </c>
      <c r="C4" s="135" t="s">
        <v>12498</v>
      </c>
      <c r="D4" s="135" t="str">
        <f>IFERROR(__xludf.DUMMYFUNCTION("GOOGLETRANSLATE(B4,""zh-tw"",""ja"")"),"3 - NVIDIAアプリケーションで、グラフィック設定エリアに移動します。")</f>
        <v>3 - NVIDIAアプリケーションで、グラフィック設定エリアに移動します。</v>
      </c>
      <c r="E4" s="568" t="s">
        <v>12499</v>
      </c>
      <c r="F4" s="486" t="s">
        <v>12500</v>
      </c>
      <c r="G4" s="569" t="s">
        <v>12501</v>
      </c>
      <c r="H4" s="534" t="str">
        <f>IFERROR(__xludf.DUMMYFUNCTION("GOOGLETRANSLATE(B4,""zh-tw"",""zh"")"),"3 - 在NVIDIA应用程式中，进入图形设置区域。")</f>
        <v>3 - 在NVIDIA应用程式中，进入图形设置区域。</v>
      </c>
      <c r="I4" s="535" t="s">
        <v>12502</v>
      </c>
      <c r="J4" s="535" t="s">
        <v>12503</v>
      </c>
      <c r="K4" s="456" t="s">
        <v>12504</v>
      </c>
      <c r="L4" s="456" t="s">
        <v>12505</v>
      </c>
      <c r="M4" s="570" t="s">
        <v>12506</v>
      </c>
      <c r="N4" s="570" t="s">
        <v>12507</v>
      </c>
      <c r="O4" s="571" t="s">
        <v>12508</v>
      </c>
      <c r="P4" s="571" t="s">
        <v>12509</v>
      </c>
      <c r="Q4" s="223"/>
      <c r="R4" s="223"/>
      <c r="S4" s="223"/>
      <c r="T4" s="223"/>
      <c r="U4" s="223"/>
      <c r="V4" s="223"/>
      <c r="W4" s="223"/>
    </row>
    <row r="5">
      <c r="A5" s="533" t="s">
        <v>12510</v>
      </c>
      <c r="B5" s="533" t="s">
        <v>12511</v>
      </c>
      <c r="C5" s="135" t="s">
        <v>12512</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12513</v>
      </c>
      <c r="F5" s="486" t="s">
        <v>12514</v>
      </c>
      <c r="G5" s="569" t="s">
        <v>12515</v>
      </c>
      <c r="H5" s="534" t="str">
        <f>IFERROR(__xludf.DUMMYFUNCTION("GOOGLETRANSLATE(B5,""zh-tw"",""zh"")"),"4 - 在「程式设定」中点击三个点，选择「新增程式」，然后寻找游戏的执行档。")</f>
        <v>4 - 在「程式设定」中点击三个点，选择「新增程式」，然后寻找游戏的执行档。</v>
      </c>
      <c r="I5" s="535" t="s">
        <v>12516</v>
      </c>
      <c r="J5" s="535" t="s">
        <v>12517</v>
      </c>
      <c r="K5" s="456" t="s">
        <v>12518</v>
      </c>
      <c r="L5" s="456" t="s">
        <v>12519</v>
      </c>
      <c r="M5" s="570" t="s">
        <v>12520</v>
      </c>
      <c r="N5" s="570" t="s">
        <v>12521</v>
      </c>
      <c r="O5" s="571" t="s">
        <v>12522</v>
      </c>
      <c r="P5" s="571" t="s">
        <v>12523</v>
      </c>
      <c r="Q5" s="223"/>
      <c r="R5" s="223"/>
      <c r="S5" s="223"/>
      <c r="T5" s="223"/>
      <c r="U5" s="223"/>
      <c r="V5" s="223"/>
      <c r="W5" s="223"/>
    </row>
    <row r="6">
      <c r="A6" s="533" t="s">
        <v>12524</v>
      </c>
      <c r="B6" s="533" t="s">
        <v>12525</v>
      </c>
      <c r="C6" s="135" t="s">
        <v>12526</v>
      </c>
      <c r="D6" s="135" t="str">
        <f>IFERROR(__xludf.DUMMYFUNCTION("GOOGLETRANSLATE(B6,""zh-tw"",""ja"")"),"5 - 「低遅延モード」を「超高」に、「電源管理モード」を「最適電力」に設定します。")</f>
        <v>5 - 「低遅延モード」を「超高」に、「電源管理モード」を「最適電力」に設定します。</v>
      </c>
      <c r="E6" s="568" t="s">
        <v>12527</v>
      </c>
      <c r="F6" s="486" t="s">
        <v>12528</v>
      </c>
      <c r="G6" s="569" t="s">
        <v>12529</v>
      </c>
      <c r="H6" s="534" t="str">
        <f>IFERROR(__xludf.DUMMYFUNCTION("GOOGLETRANSLATE(B6,""zh-tw"",""zh"")"),"5 - 将「低延迟模式」设为「超高」，电源管理模式设为「最佳电源」。")</f>
        <v>5 - 将「低延迟模式」设为「超高」，电源管理模式设为「最佳电源」。</v>
      </c>
      <c r="I6" s="535" t="s">
        <v>12530</v>
      </c>
      <c r="J6" s="535" t="s">
        <v>12531</v>
      </c>
      <c r="K6" s="456" t="s">
        <v>12532</v>
      </c>
      <c r="L6" s="456" t="s">
        <v>12533</v>
      </c>
      <c r="M6" s="570" t="s">
        <v>12534</v>
      </c>
      <c r="N6" s="570" t="s">
        <v>12535</v>
      </c>
      <c r="O6" s="571" t="s">
        <v>12536</v>
      </c>
      <c r="P6" s="571" t="s">
        <v>12537</v>
      </c>
      <c r="Q6" s="223"/>
      <c r="R6" s="223"/>
      <c r="S6" s="223"/>
      <c r="T6" s="223"/>
      <c r="U6" s="223"/>
      <c r="V6" s="223"/>
      <c r="W6" s="223"/>
    </row>
    <row r="7">
      <c r="A7" s="533" t="s">
        <v>12538</v>
      </c>
      <c r="B7" s="533" t="s">
        <v>12539</v>
      </c>
      <c r="C7" s="135" t="s">
        <v>12540</v>
      </c>
      <c r="D7" s="135" t="str">
        <f>IFERROR(__xludf.DUMMYFUNCTION("GOOGLETRANSLATE(B7,""zh-tw"",""ja"")"),"6. 「垂直同期」を「高速」に設定します。")</f>
        <v>6. 「垂直同期」を「高速」に設定します。</v>
      </c>
      <c r="E7" s="568" t="s">
        <v>12541</v>
      </c>
      <c r="F7" s="486" t="s">
        <v>12542</v>
      </c>
      <c r="G7" s="569" t="s">
        <v>12543</v>
      </c>
      <c r="H7" s="534" t="str">
        <f>IFERROR(__xludf.DUMMYFUNCTION("GOOGLETRANSLATE(B7,""zh-tw"",""zh"")"),"6- 将「垂直同步」设为「快速」。")</f>
        <v>6- 将「垂直同步」设为「快速」。</v>
      </c>
      <c r="I7" s="535" t="s">
        <v>12544</v>
      </c>
      <c r="J7" s="535" t="s">
        <v>12545</v>
      </c>
      <c r="K7" s="456" t="s">
        <v>12546</v>
      </c>
      <c r="L7" s="456" t="s">
        <v>12547</v>
      </c>
      <c r="M7" s="570" t="s">
        <v>12548</v>
      </c>
      <c r="N7" s="570" t="s">
        <v>12549</v>
      </c>
      <c r="O7" s="571" t="s">
        <v>12550</v>
      </c>
      <c r="P7" s="571" t="s">
        <v>12551</v>
      </c>
      <c r="Q7" s="223"/>
      <c r="R7" s="223"/>
      <c r="S7" s="223"/>
      <c r="T7" s="223"/>
      <c r="U7" s="223"/>
      <c r="V7" s="223"/>
      <c r="W7" s="223"/>
    </row>
    <row r="8">
      <c r="A8" s="533" t="s">
        <v>12552</v>
      </c>
      <c r="B8" s="533" t="s">
        <v>12553</v>
      </c>
      <c r="C8" s="135" t="s">
        <v>12554</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12555</v>
      </c>
      <c r="F8" s="486" t="s">
        <v>12556</v>
      </c>
      <c r="G8" s="569" t="s">
        <v>12557</v>
      </c>
      <c r="H8" s="534" t="str">
        <f>IFERROR(__xludf.DUMMYFUNCTION("GOOGLETRANSLATE(B8,""zh-tw"",""zh"")"),"7 - 如果你的电脑无法负荷这些选项，请依照最佳的选项即可。")</f>
        <v>7 - 如果你的电脑无法负荷这些选项，请依照最佳的选项即可。</v>
      </c>
      <c r="I8" s="535" t="s">
        <v>12558</v>
      </c>
      <c r="J8" s="535" t="s">
        <v>12559</v>
      </c>
      <c r="K8" s="456" t="s">
        <v>12560</v>
      </c>
      <c r="L8" s="456" t="s">
        <v>12561</v>
      </c>
      <c r="M8" s="570" t="s">
        <v>12562</v>
      </c>
      <c r="N8" s="570" t="s">
        <v>12563</v>
      </c>
      <c r="O8" s="571" t="s">
        <v>12564</v>
      </c>
      <c r="P8" s="571" t="s">
        <v>12565</v>
      </c>
      <c r="Q8" s="223"/>
      <c r="R8" s="223"/>
      <c r="S8" s="223"/>
      <c r="T8" s="223"/>
      <c r="U8" s="223"/>
      <c r="V8" s="223"/>
      <c r="W8" s="223"/>
    </row>
    <row r="9">
      <c r="A9" s="533" t="s">
        <v>12566</v>
      </c>
      <c r="B9" s="533" t="s">
        <v>12567</v>
      </c>
      <c r="C9" s="135" t="s">
        <v>12568</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12569</v>
      </c>
      <c r="F9" s="486" t="s">
        <v>12570</v>
      </c>
      <c r="G9" s="569" t="s">
        <v>12571</v>
      </c>
      <c r="H9" s="534" t="str">
        <f>IFERROR(__xludf.DUMMYFUNCTION("GOOGLETRANSLATE(B9,""zh-tw"",""zh"")"),"8- 现在，将游戏启动，你能体验到良好的稳定性能。")</f>
        <v>8- 现在，将游戏启动，你能体验到良好的稳定性能。</v>
      </c>
      <c r="I9" s="535" t="s">
        <v>12572</v>
      </c>
      <c r="J9" s="535" t="s">
        <v>12573</v>
      </c>
      <c r="K9" s="456" t="s">
        <v>12574</v>
      </c>
      <c r="L9" s="456" t="s">
        <v>12575</v>
      </c>
      <c r="M9" s="570" t="s">
        <v>12569</v>
      </c>
      <c r="N9" s="570" t="s">
        <v>12576</v>
      </c>
      <c r="O9" s="571" t="s">
        <v>12577</v>
      </c>
      <c r="P9" s="571" t="s">
        <v>12578</v>
      </c>
      <c r="Q9" s="223"/>
      <c r="R9" s="223"/>
      <c r="S9" s="223"/>
      <c r="T9" s="223"/>
      <c r="U9" s="223"/>
      <c r="V9" s="223"/>
      <c r="W9" s="223"/>
    </row>
    <row r="10">
      <c r="A10" s="533"/>
      <c r="B10" s="572" t="s">
        <v>12579</v>
      </c>
      <c r="C10" s="284"/>
      <c r="D10" s="573" t="s">
        <v>12580</v>
      </c>
      <c r="E10" s="574"/>
      <c r="F10" s="575" t="s">
        <v>12435</v>
      </c>
      <c r="G10" s="534"/>
      <c r="H10" s="576" t="s">
        <v>12581</v>
      </c>
      <c r="I10" s="577"/>
      <c r="J10" s="578" t="s">
        <v>12437</v>
      </c>
      <c r="K10" s="461"/>
      <c r="L10" s="544" t="str">
        <f>HYPERLINK("https://www.youtube.com/watch?v=9NSNcMB5M2o&amp;ab_channel=gabrielb", "Video Youtube tham khảo")</f>
        <v>Video Youtube tham khảo</v>
      </c>
      <c r="M10" s="579"/>
      <c r="N10" s="580" t="s">
        <v>12582</v>
      </c>
      <c r="O10" s="571"/>
      <c r="P10" s="581" t="s">
        <v>12440</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