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<sst xmlns="http://schemas.openxmlformats.org/spreadsheetml/2006/main" count="8515" uniqueCount="7114">
  <si>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</si>
  <si>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</si>
  <si>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</si>
  <si>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</si>
  <si>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</si>
  <si>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</si>
  <si>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</si>
  <si>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</si>
  <si>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</si>
  <si>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</si>
  <si>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</si>
  <si>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</si>
  <si>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</si>
  <si>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</si>
  <si>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</si>
  <si>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</si>
  <si>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</si>
  <si>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</si>
  <si>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</si>
  <si>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</si>
  <si>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</si>
  <si>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</si>
  <si>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</si>
  <si>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</si>
  <si>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</si>
  <si>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</si>
  <si>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</si>
  <si>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</si>
  <si>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</si>
  <si>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</si>
  <si>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</si>
  <si>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</si>
  <si>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</si>
  <si>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</si>
  <si>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</si>
  <si>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</si>
  <si>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</si>
  <si>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</si>
  <si>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</si>
  <si>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</si>
  <si>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</si>
  <si>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</si>
  <si>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</si>
  <si>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</si>
  <si>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</si>
  <si>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</si>
  <si>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</si>
  <si>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</si>
  <si>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</si>
  <si>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</si>
  <si>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</si>
  <si>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</si>
  <si>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</si>
  <si>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</si>
  <si>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</si>
  <si>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</si>
  <si>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</si>
  <si>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</si>
  <si>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</si>
  <si>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</si>
  <si>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</si>
  <si>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</si>
  <si>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</si>
  <si>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</si>
  <si>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</si>
  <si>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</si>
  <si>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</si>
  <si>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</si>
  <si>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</si>
  <si>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</si>
  <si>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</si>
  <si>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</si>
  <si>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</si>
  <si>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</si>
  <si>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</si>
  <si>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</si>
  <si>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</si>
  <si>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</si>
  <si>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</si>
  <si>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</si>
  <si>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</si>
  <si>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</si>
  <si>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</si>
  <si>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</si>
  <si>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</si>
  <si>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</si>
  <si>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</si>
  <si>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</si>
  <si>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</si>
  <si>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</si>
  <si>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</si>
  <si>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</si>
  <si>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</si>
  <si>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</si>
  <si>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</si>
  <si>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</si>
  <si>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</si>
  <si>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</si>
  <si>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</si>
  <si>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</si>
  <si>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</si>
  <si>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</si>
  <si>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</si>
  <si>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</si>
  <si>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</si>
  <si>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</si>
  <si>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</si>
  <si>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</si>
  <si>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</si>
  <si>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</si>
  <si>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</si>
  <si>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</si>
  <si>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</si>
  <si>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</si>
  <si>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</si>
  <si>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</si>
  <si>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</si>
  <si>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</si>
  <si>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</si>
  <si>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</si>
  <si>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</si>
  <si>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</si>
  <si>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</si>
  <si>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</si>
  <si>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</si>
  <si>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</si>
  <si>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</si>
  <si>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</si>
  <si>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</si>
  <si>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</si>
  <si>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</si>
  <si>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</si>
  <si>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</si>
  <si>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</si>
  <si>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</si>
  <si>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</si>
  <si>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</si>
  <si>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</si>
  <si>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</si>
  <si>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</si>
  <si>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</si>
  <si>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</si>
  <si>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</si>
  <si>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</si>
  <si>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</si>
  <si>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</si>
  <si>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</si>
  <si>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</si>
  <si>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</si>
  <si>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</si>
  <si>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</si>
  <si>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</si>
  <si>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</si>
  <si>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</si>
  <si>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</si>
  <si>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</si>
  <si>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</si>
  <si>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</si>
  <si>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</si>
  <si>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</si>
  <si>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</si>
  <si>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</si>
  <si>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</si>
  <si>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</si>
  <si>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</si>
  <si>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</si>
  <si>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</si>
  <si>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</si>
  <si>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</si>
  <si>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</si>
  <si>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</si>
  <si>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</si>
  <si>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</si>
  <si>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</si>
  <si>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</si>
  <si>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</si>
  <si>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</si>
  <si>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</si>
  <si>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</si>
  <si>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</si>
  <si>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</si>
  <si>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</si>
  <si>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</si>
  <si>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</si>
  <si>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</si>
  <si>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</si>
  <si>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</si>
  <si>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</si>
  <si>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</si>
  <si>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</si>
  <si>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</si>
  <si>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</si>
  <si>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</si>
  <si>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</si>
  <si>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</si>
  <si>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</si>
  <si>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</si>
  <si>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</si>
  <si>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</si>
  <si>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</si>
  <si>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</si>
  <si>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</si>
  <si>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</si>
  <si>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</si>
  <si>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</si>
  <si>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</si>
  <si>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</si>
  <si>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</si>
  <si>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</si>
  <si>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</si>
  <si>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</si>
  <si>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</si>
  <si>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</si>
  <si>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</si>
  <si>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</si>
  <si>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</si>
  <si>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</si>
  <si>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</si>
  <si>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</si>
  <si>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</si>
  <si>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</si>
  <si>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</si>
  <si>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</si>
  <si>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</si>
  <si>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</si>
  <si>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</si>
  <si>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</si>
  <si>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</si>
  <si>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</si>
  <si>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</si>
  <si>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</si>
  <si>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</si>
  <si>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</si>
  <si>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</si>
  <si>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</si>
  <si>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</si>
  <si>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</si>
  <si>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</si>
  <si>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</si>
  <si>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</si>
  <si>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</si>
  <si>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</si>
  <si>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</si>
  <si>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</si>
  <si>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</si>
  <si>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</si>
  <si>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</si>
  <si>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</si>
  <si>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</si>
  <si>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</si>
  <si>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</si>
  <si>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</si>
  <si>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</si>
  <si>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</si>
  <si>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</si>
  <si>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</si>
  <si>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</si>
  <si>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</si>
  <si>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</si>
  <si>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</si>
  <si>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</si>
  <si>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</si>
  <si>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</si>
  <si>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</si>
  <si>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</si>
  <si>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</si>
  <si>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</si>
  <si>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</si>
  <si>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</si>
  <si>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</si>
  <si>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</si>
  <si>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</si>
  <si>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</si>
  <si>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</si>
  <si>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</si>
  <si>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</si>
  <si>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</si>
  <si>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</si>
  <si>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</si>
  <si>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</si>
  <si>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</si>
  <si>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</si>
  <si>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</si>
  <si>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</si>
  <si>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</si>
  <si>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</si>
  <si>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</si>
  <si>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</si>
  <si>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</si>
  <si>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</si>
  <si>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</si>
  <si>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</si>
  <si>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</si>
  <si>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</si>
  <si>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</si>
  <si>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</si>
  <si>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</si>
  <si>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</si>
  <si>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</si>
  <si>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</si>
  <si>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</si>
  <si>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</si>
  <si>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</si>
  <si>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</si>
  <si>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</si>
  <si>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</si>
  <si>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</si>
  <si>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</si>
  <si>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</si>
  <si>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</si>
  <si>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</si>
  <si>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</si>
  <si>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</si>
  <si>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</si>
  <si>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</si>
  <si>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</si>
  <si>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</si>
  <si>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</si>
  <si>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</si>
  <si>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</si>
  <si>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</si>
  <si>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</si>
  <si>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</si>
  <si>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</si>
  <si>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</si>
  <si>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</si>
  <si>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</si>
  <si>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</si>
  <si>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</si>
  <si>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</si>
  <si>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</si>
  <si>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</si>
  <si>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</si>
  <si>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</si>
  <si>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</si>
  <si>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</si>
  <si>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</si>
  <si>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</si>
  <si>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</si>
  <si>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</si>
  <si>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</si>
  <si>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</si>
  <si>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</si>
  <si>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</si>
  <si>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</si>
  <si>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</si>
  <si>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</si>
  <si>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</si>
  <si>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</si>
  <si>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</si>
  <si>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</si>
  <si>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</si>
  <si>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</si>
  <si>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</si>
  <si>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</si>
  <si>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</si>
  <si>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</si>
  <si>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</si>
  <si>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</si>
  <si>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</si>
  <si>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</si>
  <si>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</si>
  <si>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</si>
  <si>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</si>
  <si>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</si>
  <si>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</si>
  <si>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</si>
  <si>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</si>
  <si>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</si>
  <si>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</si>
  <si>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</si>
  <si>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</si>
  <si>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</si>
  <si>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</si>
  <si>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</si>
  <si>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</si>
  <si>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</si>
  <si>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</si>
  <si>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</si>
  <si>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</si>
  <si>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</si>
  <si>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</si>
  <si>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</si>
  <si>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</si>
  <si>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</si>
  <si>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</si>
  <si>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</si>
  <si>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</si>
  <si>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</si>
  <si>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</si>
  <si>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</si>
  <si>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</si>
  <si>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</si>
  <si>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</si>
  <si>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</si>
  <si>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</si>
  <si>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</si>
  <si>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</si>
  <si>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</si>
  <si>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</si>
  <si>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</si>
  <si>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</si>
  <si>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</si>
  <si>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</si>
  <si>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</si>
  <si>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</si>
  <si>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</si>
  <si>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</si>
  <si>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</si>
  <si>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</si>
  <si>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</si>
  <si>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</si>
  <si>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</si>
  <si>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</si>
  <si>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</si>
  <si>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</si>
  <si>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</si>
  <si>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</si>
  <si>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</si>
  <si>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</si>
  <si>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</si>
  <si>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</si>
  <si>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</si>
  <si>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</si>
  <si>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</si>
  <si>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</si>
  <si>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</si>
  <si>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</si>
  <si>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</si>
  <si>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</si>
  <si>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</si>
  <si>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</si>
  <si>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</si>
  <si>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</si>
  <si>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</si>
  <si>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</si>
  <si>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</si>
  <si>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</si>
  <si>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</si>
  <si>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</si>
  <si>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</si>
  <si>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</si>
  <si>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</si>
  <si>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</si>
  <si>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</si>
  <si>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</si>
  <si>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</si>
  <si>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</si>
  <si>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</si>
  <si>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</si>
  <si>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</si>
  <si>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</si>
  <si>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</si>
  <si>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</si>
  <si>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</si>
  <si>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</si>
  <si>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</si>
  <si>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</si>
  <si>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</si>
  <si>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</si>
  <si>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</si>
  <si>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</si>
  <si>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</si>
  <si>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</si>
  <si>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</si>
  <si>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</si>
  <si>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</si>
  <si>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</si>
  <si>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</si>
  <si>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</si>
  <si>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</si>
  <si>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</si>
  <si>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</si>
  <si>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</si>
  <si>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</si>
  <si>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</si>
  <si>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</si>
  <si>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</si>
  <si>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</si>
  <si>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</si>
  <si>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</si>
  <si>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</si>
  <si>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</si>
  <si>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</si>
  <si>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</si>
  <si>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</si>
  <si>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</si>
  <si>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</si>
  <si>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</si>
  <si>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</si>
  <si>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</si>
  <si>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</si>
  <si>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</si>
  <si>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</si>
  <si>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</si>
  <si>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</si>
  <si>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</si>
  <si>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</si>
  <si>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</si>
  <si>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</si>
  <si>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</si>
  <si>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</si>
  <si>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</si>
  <si>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</si>
  <si>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</si>
  <si>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</si>
  <si>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</si>
  <si>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</si>
  <si>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</si>
  <si>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</si>
  <si>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</si>
  <si>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</si>
  <si>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</si>
  <si>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</si>
  <si>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</si>
  <si>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</si>
  <si>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</si>
  <si>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</si>
  <si>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</si>
  <si>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</si>
  <si>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</si>
  <si>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</si>
  <si>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</si>
  <si>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</si>
  <si>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</si>
  <si>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</si>
  <si>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</si>
  <si>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</si>
  <si>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</si>
  <si>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</si>
  <si>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</si>
  <si>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</si>
  <si>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</si>
  <si>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</si>
  <si>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</si>
  <si>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</si>
  <si>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</si>
  <si>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</si>
  <si>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</si>
  <si>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</si>
  <si>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</si>
  <si>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</si>
  <si>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</si>
  <si>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</si>
  <si>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</si>
  <si>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</si>
  <si>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</si>
  <si>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</si>
  <si>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</si>
  <si>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</si>
  <si>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</si>
  <si>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</si>
  <si>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</si>
  <si>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</si>
  <si>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</si>
  <si>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</si>
  <si>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</si>
  <si>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</si>
  <si>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</si>
  <si>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</si>
  <si>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</si>
  <si>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</si>
  <si>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</si>
  <si>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</si>
  <si>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</si>
  <si>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</si>
  <si>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</si>
  <si>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</si>
  <si>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</si>
  <si>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</si>
  <si>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</si>
  <si>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</si>
  <si>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</si>
  <si>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</si>
  <si>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</si>
  <si>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</si>
  <si>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</si>
  <si>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</si>
  <si>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</si>
  <si>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</si>
  <si>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</si>
  <si>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</si>
  <si>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</si>
  <si>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</si>
  <si>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</si>
  <si>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</si>
  <si>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</si>
  <si>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</si>
  <si>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</si>
  <si>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</si>
  <si>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</si>
  <si>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</si>
  <si>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</si>
  <si>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</si>
  <si>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</si>
  <si>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</si>
  <si>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</si>
  <si>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</si>
  <si>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</si>
  <si>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</si>
  <si>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</si>
  <si>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</si>
  <si>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</si>
  <si>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</si>
  <si>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</si>
  <si>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</si>
  <si>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</si>
  <si>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</si>
  <si>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</si>
  <si>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</si>
  <si>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</si>
  <si>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</si>
  <si>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</si>
  <si>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</si>
  <si>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</si>
  <si>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</si>
  <si>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</si>
  <si>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</si>
  <si>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</si>
  <si>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</si>
  <si>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</si>
  <si>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</si>
  <si>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</si>
  <si>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</si>
  <si>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</si>
  <si>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</si>
  <si>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</si>
  <si>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</si>
  <si>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</si>
  <si>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</si>
  <si>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</si>
  <si>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</si>
  <si>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</si>
  <si>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</si>
  <si>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</si>
  <si>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</si>
  <si>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</si>
  <si>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</si>
  <si>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</si>
  <si>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</si>
  <si>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</si>
  <si>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</si>
  <si>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</si>
  <si>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</si>
  <si>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</si>
  <si>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</si>
  <si>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</si>
  <si>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</si>
  <si>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</si>
  <si>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</si>
  <si>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</si>
  <si>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</si>
  <si>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</si>
  <si>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</si>
  <si>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</si>
  <si>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</si>
  <si>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</si>
  <si>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</si>
  <si>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</si>
  <si>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</si>
  <si>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</si>
  <si>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</si>
  <si>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</si>
  <si>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</si>
  <si>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</si>
  <si>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</si>
  <si>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</si>
  <si>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</si>
  <si>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</si>
  <si>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</si>
  <si>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</si>
  <si>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</si>
  <si>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</si>
  <si>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</si>
  <si>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</si>
  <si>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</si>
  <si>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</si>
  <si>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</si>
  <si>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</si>
  <si>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</si>
  <si>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</si>
  <si>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</si>
  <si>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</si>
  <si>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</si>
  <si>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</si>
  <si>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</si>
  <si>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</si>
  <si>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</si>
  <si>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</si>
  <si>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</si>
  <si>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</si>
  <si>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</si>
  <si>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</si>
  <si>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</si>
  <si>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</si>
  <si>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</si>
  <si>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</si>
  <si>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</si>
  <si>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</si>
  <si>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</si>
  <si>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</si>
  <si>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</si>
  <si>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</si>
  <si>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</si>
  <si>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</si>
  <si>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</si>
  <si>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</si>
  <si>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</si>
  <si>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</si>
  <si>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</si>
  <si>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</si>
  <si>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</si>
  <si>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</si>
  <si>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</si>
  <si>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</si>
  <si>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</si>
  <si>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</si>
  <si>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</si>
  <si>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</si>
  <si>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</si>
  <si>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</si>
  <si>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</si>
  <si>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</si>
  <si>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</si>
  <si>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</si>
  <si>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</si>
  <si>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</si>
  <si>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</si>
  <si>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</si>
  <si>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</si>
  <si>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</si>
  <si>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</si>
  <si>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</si>
  <si>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</si>
  <si>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</si>
  <si>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</si>
  <si>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</si>
  <si>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</si>
  <si>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</si>
  <si>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</si>
  <si>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</si>
  <si>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</si>
  <si>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</si>
  <si>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</si>
  <si>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</si>
  <si>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</si>
  <si>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</si>
  <si>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</si>
  <si>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</si>
  <si>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</si>
  <si>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</si>
  <si>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</si>
  <si>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</si>
  <si>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</si>
  <si>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</si>
  <si>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</si>
  <si>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</si>
  <si>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</si>
  <si>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</si>
  <si>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</si>
  <si>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</si>
  <si>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</si>
  <si>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</si>
  <si>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</si>
  <si>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</si>
  <si>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</si>
  <si>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</si>
  <si>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</si>
  <si>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</si>
  <si>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</si>
  <si>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</si>
  <si>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</si>
  <si>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</si>
  <si>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</si>
  <si>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</si>
  <si>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</si>
  <si>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</si>
  <si>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</si>
  <si>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</si>
  <si>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</si>
  <si>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</si>
  <si>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</si>
  <si>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</si>
  <si>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</si>
  <si>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</si>
  <si>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</si>
  <si>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</si>
  <si>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</si>
  <si>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</si>
  <si>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</si>
  <si>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</si>
  <si>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</si>
  <si>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</si>
  <si>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</si>
  <si>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</si>
  <si>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</si>
  <si>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</si>
  <si>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</si>
  <si>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</si>
  <si>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</si>
  <si>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</si>
  <si>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</si>
  <si>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</si>
  <si>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</si>
  <si>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</si>
  <si>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</si>
  <si>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</si>
  <si>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</si>
  <si>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</si>
  <si>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</si>
  <si>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</si>
  <si>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</si>
  <si>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</si>
  <si>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</si>
  <si>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</si>
  <si>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</si>
  <si>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</si>
  <si>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</si>
  <si>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</si>
  <si>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</si>
  <si>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</si>
  <si>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</si>
  <si>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</si>
  <si>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</si>
  <si>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</si>
  <si>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</si>
  <si>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</si>
  <si>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</si>
  <si>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</si>
  <si>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</si>
  <si>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</si>
  <si>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</si>
  <si>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</si>
  <si>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</si>
  <si>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</si>
  <si>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</si>
  <si>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</si>
  <si>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</si>
  <si>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</si>
  <si>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</si>
  <si>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</si>
  <si>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</si>
  <si>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</si>
  <si>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</si>
  <si>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</si>
  <si>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</si>
  <si>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</si>
  <si>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</si>
  <si>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</si>
  <si>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</si>
  <si>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</si>
  <si>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</si>
  <si>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</si>
  <si>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</si>
  <si>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</si>
  <si>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</si>
  <si>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</si>
  <si>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</si>
  <si>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</si>
  <si>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</si>
  <si>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</si>
  <si>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</si>
  <si>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</si>
  <si>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</si>
  <si>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</si>
  <si>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</si>
  <si>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</si>
  <si>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</si>
  <si>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</si>
  <si>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</si>
  <si>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</si>
  <si>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</si>
  <si>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</si>
  <si>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</si>
  <si>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</si>
  <si>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</si>
  <si>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</si>
  <si>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</si>
  <si>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</si>
  <si>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</si>
  <si>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</si>
  <si>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</si>
  <si>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</si>
  <si>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</si>
  <si>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</si>
  <si>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</si>
  <si>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</si>
  <si>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</si>
  <si>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</si>
  <si>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</si>
  <si>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</si>
  <si>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</si>
  <si>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</si>
  <si>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</si>
  <si>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</si>
  <si>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</si>
  <si>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</si>
  <si>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</si>
  <si>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</si>
  <si>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</si>
  <si>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</si>
  <si>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</si>
  <si>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</si>
  <si>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</si>
  <si>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</si>
  <si>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</si>
  <si>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</si>
  <si>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</si>
  <si>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</si>
  <si>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</si>
  <si>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</si>
  <si>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</si>
  <si>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</si>
  <si>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</si>
  <si>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</si>
  <si>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</si>
  <si>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</si>
  <si>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</si>
  <si>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</si>
  <si>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</si>
  <si>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</si>
  <si>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</si>
  <si>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</si>
  <si>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</si>
  <si>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</si>
  <si>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</si>
  <si>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</si>
  <si>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</si>
  <si>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</si>
  <si>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</si>
  <si>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</si>
  <si>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</si>
  <si>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</si>
  <si>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</si>
  <si>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</si>
  <si>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</si>
  <si>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</si>
  <si>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</si>
  <si>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</si>
  <si>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</si>
  <si>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</si>
  <si>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</si>
  <si>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</si>
  <si>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</si>
  <si>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</si>
  <si>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</si>
  <si>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</si>
  <si>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</si>
  <si>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</si>
  <si>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</si>
  <si>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</si>
  <si>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</si>
  <si>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</si>
  <si>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</si>
  <si>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</si>
  <si>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</si>
  <si>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</si>
  <si>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</si>
  <si>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</si>
  <si>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</si>
  <si>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</si>
  <si>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</si>
  <si>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</si>
  <si>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</si>
  <si>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</si>
  <si>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</si>
  <si>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</si>
  <si>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</si>
  <si>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</si>
  <si>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</si>
  <si>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</si>
  <si>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</si>
  <si>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</si>
  <si>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</si>
  <si>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</si>
  <si>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</si>
  <si>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</si>
  <si>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</si>
  <si>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</si>
  <si>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</si>
  <si>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</si>
  <si>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</si>
  <si>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</si>
  <si>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</si>
  <si>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</si>
  <si>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</si>
  <si>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</si>
  <si>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</si>
  <si>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</si>
  <si>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</si>
  <si>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</si>
  <si>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</si>
  <si>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</si>
  <si>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</si>
  <si>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</si>
  <si>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</si>
  <si>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</si>
  <si>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</si>
  <si>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</si>
  <si>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</si>
  <si>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</si>
  <si>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</si>
  <si>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</si>
  <si>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</si>
  <si>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</si>
  <si>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</si>
  <si>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</si>
  <si>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</si>
  <si>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</si>
  <si>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</si>
  <si>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</si>
  <si>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</si>
  <si>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</si>
  <si>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</si>
  <si>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</si>
  <si>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</si>
  <si>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</si>
  <si>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</si>
  <si>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</si>
  <si>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</si>
  <si>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</si>
  <si>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</si>
  <si>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</si>
  <si>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</si>
  <si>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</si>
  <si>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</si>
  <si>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</si>
  <si>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</si>
  <si>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</si>
  <si>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</si>
  <si>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</si>
  <si>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</si>
  <si>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</si>
  <si>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</si>
  <si>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</si>
  <si>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</si>
  <si>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</si>
  <si>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</si>
  <si>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</si>
  <si>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</si>
  <si>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</si>
  <si>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</si>
  <si>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</si>
  <si>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</si>
  <si>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</si>
  <si>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</si>
  <si>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</si>
  <si>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</si>
  <si>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</si>
  <si>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</si>
  <si>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</si>
  <si>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</si>
  <si>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</si>
  <si>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</si>
  <si>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</si>
  <si>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</si>
  <si>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</si>
  <si>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</si>
  <si>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</si>
  <si>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</si>
  <si>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</si>
  <si>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</si>
  <si>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</si>
  <si>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</si>
  <si>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</si>
  <si>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</si>
  <si>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</si>
  <si>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</si>
  <si>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</si>
  <si>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</si>
  <si>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</si>
  <si>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</si>
  <si>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</si>
  <si>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</si>
  <si>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</si>
  <si>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</si>
  <si>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</si>
  <si>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</si>
  <si>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</si>
  <si>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</si>
  <si>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</si>
  <si>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</si>
  <si>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</si>
  <si>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</si>
  <si>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</si>
  <si>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</si>
  <si>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</si>
  <si>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</si>
  <si>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</si>
  <si>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</si>
  <si>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</si>
  <si>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</si>
  <si>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</si>
  <si>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</si>
  <si>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</si>
  <si>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</si>
  <si>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</si>
  <si>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</si>
  <si>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</si>
  <si>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</si>
  <si>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</si>
  <si>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</si>
  <si>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</si>
  <si>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</si>
  <si>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</si>
  <si>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</si>
  <si>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</si>
  <si>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</si>
  <si>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</si>
  <si>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</si>
  <si>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</si>
  <si>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</si>
  <si>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</si>
  <si>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</si>
  <si>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</si>
  <si>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</si>
  <si>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</si>
  <si>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</si>
  <si>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</si>
  <si>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</si>
  <si>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</si>
  <si>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</si>
  <si>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</si>
  <si>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</si>
  <si>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</si>
  <si>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</si>
  <si>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</si>
  <si>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</si>
  <si>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</si>
  <si>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</si>
  <si>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</si>
  <si>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</si>
  <si>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</si>
  <si>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</si>
  <si>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</si>
  <si>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</si>
  <si>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</si>
  <si>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</si>
  <si>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</si>
  <si>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</si>
  <si>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</si>
  <si>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</si>
  <si>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</si>
  <si>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</si>
  <si>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</si>
  <si>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</si>
  <si>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</si>
  <si>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</si>
  <si>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</si>
  <si>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</si>
  <si>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</si>
  <si>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</si>
  <si>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</si>
  <si>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</si>
  <si>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</si>
  <si>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</si>
  <si>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</si>
  <si>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</si>
  <si>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</si>
  <si>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</si>
  <si>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</si>
  <si>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</si>
  <si>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</si>
  <si>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</si>
  <si>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</si>
  <si>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</si>
  <si>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</si>
  <si>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</si>
  <si>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</si>
  <si>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</si>
  <si>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</si>
  <si>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</si>
  <si>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</si>
  <si>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</si>
  <si>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</si>
  <si>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</si>
  <si>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</si>
  <si>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</si>
  <si>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</si>
  <si>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</si>
  <si>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</si>
  <si>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</si>
  <si>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</si>
  <si>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</si>
  <si>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</si>
  <si>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</si>
  <si>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</si>
  <si>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</si>
  <si>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</si>
  <si>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</si>
  <si>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</si>
  <si>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</si>
  <si>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</si>
  <si>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</si>
  <si>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</si>
  <si>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</si>
  <si>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</si>
  <si>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</si>
  <si>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</si>
  <si>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</si>
  <si>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</si>
  <si>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</si>
  <si>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</si>
  <si>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</si>
  <si>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</si>
  <si>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</si>
  <si>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</si>
  <si>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</si>
  <si>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</si>
  <si>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</si>
  <si>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</si>
  <si>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</si>
  <si>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</si>
  <si>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</si>
  <si>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</si>
  <si>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</si>
  <si>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</si>
  <si>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</si>
  <si>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</si>
  <si>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</si>
  <si>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</si>
  <si>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</si>
  <si>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</si>
  <si>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</si>
  <si>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</si>
  <si>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</si>
  <si>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</si>
  <si>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</si>
  <si>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</si>
  <si>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</si>
  <si>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</si>
  <si>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</si>
  <si>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</si>
  <si>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</si>
  <si>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</si>
  <si>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</si>
  <si>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</si>
  <si>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</si>
  <si>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</si>
  <si>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</si>
  <si>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</si>
  <si>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</si>
  <si>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</si>
  <si>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</si>
  <si>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</si>
  <si>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</si>
  <si>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</si>
  <si>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</si>
  <si>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</si>
  <si>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</si>
  <si>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</si>
  <si>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</si>
  <si>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</si>
  <si>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</si>
  <si>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</si>
  <si>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</si>
  <si>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</si>
  <si>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</si>
  <si>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</si>
  <si>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</si>
  <si>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</si>
  <si>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</si>
  <si>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</si>
  <si>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</si>
  <si>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</si>
  <si>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</si>
  <si>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</si>
  <si>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</si>
  <si>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</si>
  <si>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</si>
  <si>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</si>
  <si>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</si>
  <si>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</si>
  <si>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</si>
  <si>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</si>
  <si>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</si>
  <si>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</si>
  <si>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</si>
  <si>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</si>
  <si>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</si>
  <si>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</si>
  <si>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</si>
  <si>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</si>
  <si>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</si>
  <si>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</si>
  <si>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</si>
  <si>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</si>
  <si>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</si>
  <si>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</si>
  <si>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</si>
  <si>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</si>
  <si>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</si>
  <si>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</si>
  <si>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</si>
  <si>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</si>
  <si>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</si>
  <si>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</si>
  <si>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</si>
  <si>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</si>
  <si>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</si>
  <si>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</si>
  <si>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</si>
  <si>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</si>
  <si>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</si>
  <si>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</si>
  <si>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</si>
  <si>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</si>
  <si>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</si>
  <si>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</si>
  <si>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</si>
  <si>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</si>
  <si>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</si>
  <si>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</si>
  <si>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</si>
  <si>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</si>
  <si>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</si>
  <si>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</si>
  <si>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</si>
  <si>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</si>
  <si>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</si>
  <si>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</si>
  <si>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</si>
  <si>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</si>
  <si>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</si>
  <si>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</si>
  <si>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</si>
  <si>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</si>
  <si>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</si>
  <si>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</si>
  <si>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</si>
  <si>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</si>
  <si>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</si>
  <si>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</si>
  <si>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</si>
  <si>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</si>
  <si>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</si>
  <si>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</si>
  <si>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</si>
  <si>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</si>
  <si>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</si>
  <si>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</si>
  <si>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</si>
  <si>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</si>
  <si>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</si>
  <si>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</si>
  <si>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</si>
  <si>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</si>
  <si>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</si>
  <si>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</si>
  <si>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</si>
  <si>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</si>
  <si>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</si>
  <si>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</si>
  <si>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</si>
  <si>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</si>
  <si>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</si>
  <si>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</si>
  <si>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</si>
  <si>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</si>
  <si>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</si>
  <si>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</si>
  <si>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</si>
  <si>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</si>
  <si>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</si>
  <si>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</si>
  <si>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</si>
  <si>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</si>
  <si>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</si>
  <si>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</si>
  <si>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</si>
  <si>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</si>
  <si>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</si>
  <si>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</si>
  <si>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</si>
  <si>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</si>
  <si>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</si>
  <si>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</si>
  <si>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</si>
  <si>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</si>
  <si>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</si>
  <si>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</si>
  <si>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</si>
  <si>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</si>
  <si>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</si>
  <si>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</si>
  <si>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</si>
  <si>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</si>
  <si>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</si>
  <si>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</si>
  <si>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</si>
  <si>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</si>
  <si>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</si>
  <si>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</si>
  <si>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</si>
  <si>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</si>
  <si>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</si>
  <si>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</si>
  <si>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</si>
  <si>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</si>
  <si>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</si>
  <si>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</si>
  <si>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</si>
  <si>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</si>
  <si>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</si>
  <si>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</si>
  <si>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</si>
  <si>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</si>
  <si>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</si>
  <si>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</si>
  <si>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</si>
  <si>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</si>
  <si>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</si>
  <si>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</si>
  <si>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</si>
  <si>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</si>
  <si>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</si>
  <si>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</si>
  <si>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</si>
  <si>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</si>
  <si>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</si>
  <si>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</si>
  <si>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</si>
  <si>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</si>
  <si>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</si>
  <si>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</si>
  <si>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</si>
  <si>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</si>
  <si>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</si>
  <si>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</si>
  <si>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</si>
  <si>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</si>
  <si>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</si>
  <si>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</si>
  <si>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</si>
  <si>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</si>
  <si>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</si>
  <si>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</si>
  <si>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</si>
  <si>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</si>
  <si>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</si>
  <si>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</si>
  <si>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</si>
  <si>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</si>
  <si>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</si>
  <si>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</si>
  <si>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</si>
  <si>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</si>
  <si>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</si>
  <si>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</si>
  <si>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</si>
  <si>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</si>
  <si>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</si>
  <si>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</si>
  <si>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</si>
  <si>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</si>
  <si>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</si>
  <si>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</si>
  <si>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</si>
  <si>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</si>
  <si>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</si>
  <si>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</si>
  <si>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</si>
  <si>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</si>
  <si>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</si>
  <si>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</si>
  <si>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</si>
  <si>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</si>
  <si>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</si>
  <si>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</si>
  <si>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</si>
  <si>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</si>
  <si>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</si>
  <si>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</si>
  <si>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</si>
  <si>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</si>
  <si>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</si>
  <si>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</si>
  <si>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</si>
  <si>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</si>
  <si>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</si>
  <si>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</si>
  <si>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</si>
  <si>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</si>
  <si>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</si>
  <si>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</si>
  <si>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</si>
  <si>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</si>
  <si>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</si>
  <si>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</si>
  <si>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</si>
  <si>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</si>
  <si>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</si>
  <si>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</si>
  <si>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</si>
  <si>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</si>
  <si>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</si>
  <si>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</si>
  <si>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</si>
  <si>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</si>
  <si>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</si>
  <si>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</si>
  <si>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</si>
  <si>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</si>
  <si>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</si>
  <si>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</si>
  <si>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</si>
  <si>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</si>
  <si>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</si>
  <si>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</si>
  <si>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</si>
  <si>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</si>
  <si>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</si>
  <si>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</si>
  <si>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</si>
  <si>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</si>
  <si>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</si>
  <si>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</si>
  <si>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</si>
  <si>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</si>
  <si>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</si>
  <si>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</si>
  <si>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</si>
  <si>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</si>
  <si>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</si>
  <si>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</si>
  <si>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</si>
  <si>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</si>
  <si>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</si>
  <si>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</si>
  <si>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</si>
  <si>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</si>
  <si>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</si>
  <si>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</si>
  <si>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</si>
  <si>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</si>
  <si>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</si>
  <si>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</si>
  <si>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</si>
  <si>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</si>
  <si>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</si>
  <si>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</si>
  <si>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</si>
  <si>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</si>
  <si>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</si>
  <si>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</si>
  <si>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</si>
  <si>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</si>
  <si>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</si>
  <si>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</si>
  <si>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</si>
  <si>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</si>
  <si>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</si>
  <si>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</si>
  <si>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</si>
  <si>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</si>
  <si>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</si>
  <si>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</si>
  <si>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</si>
  <si>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</si>
  <si>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</si>
  <si>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</si>
  <si>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</si>
  <si>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</si>
  <si>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</si>
  <si>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</si>
  <si>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</si>
  <si>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</si>
  <si>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</si>
  <si>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</si>
  <si>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</si>
  <si>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</si>
  <si>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</si>
  <si>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</si>
  <si>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</si>
  <si>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</si>
  <si>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</si>
  <si>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</si>
  <si>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</si>
  <si>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</si>
  <si>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</si>
  <si>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</si>
  <si>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</si>
  <si>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</si>
  <si>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</si>
  <si>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</si>
  <si>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</si>
  <si>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</si>
  <si>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</si>
  <si>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</si>
  <si>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</si>
  <si>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</si>
  <si>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</si>
  <si>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</si>
  <si>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</si>
  <si>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</si>
  <si>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</si>
  <si>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</si>
  <si>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</si>
  <si>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</si>
  <si>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</si>
  <si>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</si>
  <si>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</si>
  <si>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</si>
  <si>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</si>
  <si>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</si>
  <si>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</si>
  <si>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</si>
  <si>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</si>
  <si>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</si>
  <si>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</si>
  <si>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</si>
  <si>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</si>
  <si>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</si>
  <si>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</si>
  <si>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</si>
  <si>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</si>
  <si>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</si>
  <si>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</si>
  <si>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</si>
  <si>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</si>
  <si>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</si>
  <si>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</si>
  <si>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</si>
  <si>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</si>
  <si>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</si>
  <si>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</si>
  <si>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</si>
  <si>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</si>
  <si>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</si>
  <si>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</si>
  <si>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</si>
  <si>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</si>
  <si>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</si>
  <si>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</si>
  <si>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</si>
  <si>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</si>
  <si>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</si>
  <si>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</si>
  <si>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</si>
  <si>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</si>
  <si>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</si>
  <si>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</si>
  <si>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</si>
  <si>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</si>
  <si>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</si>
  <si>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</si>
  <si>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</si>
  <si>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</si>
  <si>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</si>
  <si>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</si>
  <si>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</si>
  <si>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</si>
  <si>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</si>
  <si>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</si>
  <si>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</si>
  <si>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</si>
  <si>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</si>
  <si>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</si>
  <si>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</si>
  <si>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</si>
  <si>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</si>
  <si>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</si>
  <si>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</si>
  <si>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</si>
  <si>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</si>
  <si>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</si>
  <si>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</si>
  <si>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</si>
  <si>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</si>
  <si>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</si>
  <si>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</si>
  <si>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</si>
  <si>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</si>
  <si>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</si>
  <si>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</si>
  <si>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</si>
  <si>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</si>
  <si>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</si>
  <si>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</si>
  <si>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</si>
  <si>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</si>
  <si>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</si>
  <si>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</si>
  <si>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</si>
  <si>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</si>
  <si>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</si>
  <si>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</si>
  <si>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</si>
  <si>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</si>
  <si>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</si>
  <si>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</si>
  <si>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</si>
  <si>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</si>
  <si>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</si>
  <si>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</si>
  <si>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</si>
  <si>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</si>
  <si>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</si>
  <si>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</si>
  <si>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</si>
  <si>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</si>
  <si>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</si>
  <si>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</si>
  <si>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</si>
  <si>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</si>
  <si>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</si>
  <si>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</si>
  <si>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</si>
  <si>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</si>
  <si>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</si>
  <si>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</si>
  <si>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</si>
  <si>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</si>
  <si>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</si>
  <si>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</si>
  <si>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</si>
  <si>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</si>
  <si>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</si>
  <si>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</si>
  <si>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</si>
  <si>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</si>
  <si>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</si>
  <si>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</si>
  <si>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</si>
  <si>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</si>
  <si>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</si>
  <si>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</si>
  <si>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</si>
  <si>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</si>
  <si>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</si>
  <si>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</si>
  <si>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</si>
  <si>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</si>
  <si>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</si>
  <si>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</si>
  <si>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</si>
  <si>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</si>
  <si>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</si>
  <si>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</si>
  <si>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</si>
  <si>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</si>
  <si>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</si>
  <si>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</si>
  <si>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</si>
  <si>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</si>
  <si>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</si>
  <si>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</si>
  <si>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</si>
  <si>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</si>
  <si>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</si>
  <si>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</si>
  <si>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</si>
  <si>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</si>
  <si>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</si>
  <si>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</si>
  <si>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</si>
  <si>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</si>
  <si>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</si>
  <si>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</si>
  <si>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</si>
  <si>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</si>
  <si>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</si>
  <si>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</si>
  <si>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</si>
  <si>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</si>
  <si>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</si>
  <si>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</si>
  <si>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</si>
  <si>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</si>
  <si>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</si>
  <si>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</si>
  <si>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</si>
  <si>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</si>
  <si>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</si>
  <si>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</si>
  <si>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</si>
  <si>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</si>
  <si>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</si>
  <si>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</si>
  <si>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</si>
  <si>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</si>
  <si>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</si>
  <si>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</si>
  <si>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</si>
  <si>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</si>
  <si>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</si>
  <si>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</si>
  <si>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</si>
  <si>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</si>
  <si>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</si>
  <si>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</si>
  <si>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</si>
  <si>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</si>
  <si>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</si>
  <si>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</si>
  <si>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</si>
  <si>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</si>
  <si>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</si>
  <si>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</si>
  <si>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</si>
  <si>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</si>
  <si>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</si>
  <si>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</si>
  <si>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</si>
  <si>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</si>
  <si>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</si>
  <si>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</si>
  <si>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</si>
  <si>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</si>
  <si>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</si>
  <si>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</si>
  <si>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</si>
  <si>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</si>
  <si>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</si>
  <si>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</si>
  <si>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</si>
  <si>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</si>
  <si>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</si>
  <si>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</si>
  <si>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</si>
  <si>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</si>
  <si>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</si>
  <si>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</si>
  <si>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</si>
  <si>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</si>
  <si>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</si>
  <si>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</si>
  <si>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</si>
  <si>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</si>
  <si>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</si>
  <si>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</si>
  <si>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</si>
  <si>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</si>
  <si>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</si>
  <si>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</si>
  <si>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</si>
  <si>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</si>
  <si>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</si>
  <si>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</si>
  <si>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</si>
  <si>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</si>
  <si>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</si>
  <si>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</si>
  <si>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</si>
  <si>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</si>
  <si>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</si>
  <si>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</si>
  <si>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</si>
  <si>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</si>
  <si>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</si>
  <si>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</si>
  <si>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</si>
  <si>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</si>
  <si>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</si>
  <si>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</si>
  <si>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</si>
  <si>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</si>
  <si>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</si>
  <si>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</si>
  <si>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</si>
  <si>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</si>
  <si>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</si>
  <si>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</si>
  <si>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</si>
  <si>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</si>
  <si>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</si>
  <si>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</si>
  <si>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</si>
  <si>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</si>
  <si>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</si>
  <si>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</si>
  <si>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</si>
  <si>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</si>
  <si>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</si>
  <si>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</si>
  <si>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</si>
  <si>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</si>
  <si>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</si>
  <si>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</si>
  <si>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</si>
  <si>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</si>
  <si>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</si>
  <si>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</si>
  <si>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</si>
  <si>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</si>
  <si>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</si>
  <si>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</si>
  <si>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</si>
  <si>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</si>
  <si>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</si>
  <si>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</si>
  <si>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</si>
  <si>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</si>
  <si>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</si>
  <si>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</si>
  <si>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</si>
  <si>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</si>
  <si>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</si>
  <si>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</si>
  <si>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</si>
  <si>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</si>
  <si>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</si>
  <si>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</si>
  <si>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</si>
  <si>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</si>
  <si>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</si>
  <si>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</si>
  <si>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</si>
  <si>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</si>
  <si>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</si>
  <si>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</si>
  <si>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</si>
  <si>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</si>
  <si>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</si>
  <si>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</si>
  <si>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</si>
  <si>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</si>
  <si>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</si>
  <si>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</si>
  <si>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</si>
  <si>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</si>
  <si>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</si>
  <si>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</si>
  <si>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</si>
  <si>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</si>
  <si>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</si>
  <si>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</si>
  <si>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</si>
  <si>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</si>
  <si>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</si>
  <si>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</si>
  <si>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</si>
  <si>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</si>
  <si>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</si>
  <si>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</si>
  <si>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</si>
  <si>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</si>
  <si>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</si>
  <si>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</si>
  <si>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</si>
  <si>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</si>
  <si>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</si>
  <si>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</si>
  <si>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</si>
  <si>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</si>
  <si>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</si>
  <si>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</si>
  <si>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</si>
  <si>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</si>
  <si>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</si>
  <si>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</si>
  <si>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</si>
  <si>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</si>
  <si>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</si>
  <si>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</si>
  <si>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</si>
  <si>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</si>
  <si>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</si>
  <si>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</si>
  <si>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</si>
  <si>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</si>
  <si>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</si>
  <si>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</si>
  <si>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</si>
  <si>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</si>
  <si>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</si>
  <si>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</si>
  <si>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</si>
  <si>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</si>
  <si>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</si>
  <si>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</si>
  <si>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</si>
  <si>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</si>
  <si>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</si>
  <si>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</si>
  <si>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</si>
  <si>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</si>
  <si>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</si>
  <si>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</si>
  <si>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</si>
  <si>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</si>
  <si>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</si>
  <si>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</si>
  <si>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</si>
  <si>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</si>
  <si>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</si>
  <si>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</si>
  <si>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</si>
  <si>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</si>
  <si>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</si>
  <si>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</si>
  <si>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</si>
  <si>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</si>
  <si>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</si>
  <si>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</si>
  <si>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</si>
  <si>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</si>
  <si>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</si>
  <si>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</si>
  <si>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</si>
  <si>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</si>
  <si>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</si>
  <si>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</si>
  <si>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</si>
  <si>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</si>
  <si>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</si>
  <si>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</si>
  <si>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</si>
  <si>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</si>
  <si>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</si>
  <si>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</si>
  <si>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</si>
  <si>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</si>
  <si>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</si>
  <si>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</si>
  <si>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</si>
  <si>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</si>
  <si>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</si>
  <si>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</si>
  <si>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</si>
  <si>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</si>
  <si>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</si>
  <si>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</si>
  <si>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</si>
  <si>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</si>
  <si>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</si>
  <si>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</si>
  <si>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</si>
  <si>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</si>
  <si>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</si>
  <si>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</si>
  <si>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</si>
  <si>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</si>
  <si>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</si>
  <si>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</si>
  <si>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</si>
  <si>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</si>
  <si>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</si>
  <si>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</si>
  <si>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</si>
  <si>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</si>
  <si>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</si>
  <si>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</si>
  <si>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</si>
  <si>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</si>
  <si>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</si>
  <si>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</si>
  <si>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</si>
  <si>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</si>
  <si>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</si>
  <si>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</si>
  <si>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</si>
  <si>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</si>
  <si>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</si>
  <si>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</si>
  <si>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</si>
  <si>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</si>
  <si>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</si>
  <si>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</si>
  <si>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</si>
  <si>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</si>
  <si>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</si>
  <si>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</si>
  <si>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</si>
  <si>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</si>
  <si>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</si>
  <si>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</si>
  <si>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</si>
  <si>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</si>
  <si>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</si>
  <si>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</si>
  <si>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</si>
  <si>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</si>
  <si>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</si>
  <si>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</si>
  <si>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</si>
  <si>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</si>
  <si>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</si>
  <si>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</si>
  <si>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</si>
  <si>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</si>
  <si>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</si>
  <si>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</si>
  <si>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</si>
  <si>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</si>
  <si>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</si>
  <si>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</si>
  <si>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</si>
  <si>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</si>
  <si>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</si>
  <si>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</si>
  <si>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</si>
  <si>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</si>
  <si>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</si>
  <si>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</si>
  <si>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</si>
  <si>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</si>
  <si>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</si>
  <si>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</si>
  <si>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</si>
  <si>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</si>
  <si>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</si>
  <si>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</si>
  <si>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</si>
  <si>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</si>
  <si>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</si>
  <si>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</si>
  <si>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</si>
  <si>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</si>
  <si>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</si>
  <si>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</si>
  <si>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</si>
  <si>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</si>
  <si>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</si>
  <si>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</si>
  <si>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</si>
  <si>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</si>
  <si>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</si>
  <si>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</si>
  <si>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</si>
  <si>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</si>
  <si>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</si>
  <si>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</si>
  <si>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</si>
  <si>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</si>
  <si>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</si>
  <si>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</si>
  <si>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</si>
  <si>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</si>
  <si>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</si>
  <si>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</si>
  <si>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</si>
  <si>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</si>
  <si>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</si>
  <si>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</si>
  <si>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</si>
  <si>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</si>
  <si>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</si>
  <si>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</si>
  <si>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</si>
  <si>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</si>
  <si>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</si>
  <si>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</si>
  <si>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</si>
  <si>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</si>
  <si>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</si>
  <si>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</si>
  <si>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</si>
  <si>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</si>
  <si>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</si>
  <si>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</si>
  <si>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</si>
  <si>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</si>
  <si>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</si>
  <si>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</si>
  <si>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</si>
  <si>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</si>
  <si>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</si>
  <si>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</si>
  <si>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</si>
  <si>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</si>
  <si>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</si>
  <si>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</si>
  <si>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</si>
  <si>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</si>
  <si>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</si>
  <si>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</si>
  <si>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</si>
  <si>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</si>
  <si>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</si>
  <si>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</si>
  <si>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</si>
  <si>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</si>
  <si>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</si>
  <si>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</si>
  <si>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</si>
  <si>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</si>
  <si>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</si>
  <si>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</si>
  <si>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</si>
  <si>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</si>
  <si>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</si>
  <si>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</si>
  <si>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</si>
  <si>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</si>
  <si>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</si>
  <si>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</si>
  <si>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</si>
  <si>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</si>
  <si>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</si>
  <si>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</si>
  <si>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</si>
  <si>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</si>
  <si>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</si>
  <si>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</si>
  <si>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</si>
  <si>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</si>
  <si>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</si>
  <si>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</si>
  <si>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</si>
  <si>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</si>
  <si>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</si>
  <si>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</si>
  <si>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</si>
  <si>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</si>
  <si>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</si>
  <si>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</si>
  <si>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</si>
  <si>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</si>
  <si>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</si>
  <si>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</si>
  <si>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</si>
  <si>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</si>
  <si>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</si>
  <si>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</si>
  <si>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</si>
  <si>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</si>
  <si>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</si>
  <si>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</si>
  <si>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</si>
  <si>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</si>
  <si>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</si>
  <si>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</si>
  <si>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</si>
  <si>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</si>
  <si>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</si>
  <si>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</si>
  <si>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</si>
  <si>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</si>
  <si>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</si>
  <si>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</si>
  <si>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</si>
  <si>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</si>
  <si>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</si>
  <si>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</si>
  <si>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</si>
  <si>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</si>
  <si>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</si>
  <si>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</si>
  <si>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</si>
  <si>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</si>
  <si>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</si>
  <si>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</si>
  <si>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</si>
  <si>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</si>
  <si>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</si>
  <si>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</si>
  <si>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</si>
  <si>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</si>
  <si>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</si>
  <si>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</si>
  <si>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</si>
  <si>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</si>
  <si>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</si>
  <si>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</si>
  <si>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</si>
  <si>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</si>
  <si>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</si>
  <si>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</si>
  <si>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</si>
  <si>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</si>
  <si>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</si>
  <si>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</si>
  <si>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</si>
  <si>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</si>
  <si>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</si>
  <si>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</si>
  <si>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</si>
  <si>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</si>
  <si>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</si>
  <si>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</si>
  <si>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</si>
  <si>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</si>
  <si>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</si>
  <si>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</si>
  <si>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</si>
  <si>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</si>
  <si>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</si>
  <si>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</si>
  <si>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</si>
  <si>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</si>
  <si>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</si>
  <si>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</si>
  <si>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</si>
  <si>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</si>
  <si>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</si>
  <si>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</si>
  <si>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</si>
  <si>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</si>
  <si>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</si>
  <si>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</si>
  <si>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</si>
  <si>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</si>
  <si>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</si>
  <si>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</si>
  <si>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</si>
  <si>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</si>
  <si>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</si>
  <si>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</si>
  <si>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</si>
  <si>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</si>
  <si>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</si>
  <si>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</si>
  <si>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</si>
  <si>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</si>
  <si>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</si>
  <si>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</si>
  <si>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</si>
  <si>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</si>
  <si>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</si>
  <si>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</si>
  <si>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</si>
  <si>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</si>
  <si>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</si>
  <si>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</si>
  <si>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</si>
  <si>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</si>
  <si>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</si>
  <si>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</si>
  <si>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</si>
  <si>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</si>
  <si>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</si>
  <si>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</si>
  <si>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</si>
  <si>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</si>
  <si>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</si>
  <si>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</si>
  <si>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</si>
  <si>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</si>
  <si>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</si>
  <si>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</si>
  <si>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</si>
  <si>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</si>
  <si>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</si>
  <si>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</si>
  <si>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</si>
  <si>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</si>
  <si>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</si>
  <si>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</si>
  <si>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</si>
  <si>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</si>
  <si>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</si>
  <si>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</si>
  <si>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</si>
  <si>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</si>
  <si>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</si>
  <si>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</si>
  <si>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</si>
  <si>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</si>
  <si>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</si>
  <si>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</si>
  <si>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</si>
  <si>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</si>
  <si>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</si>
  <si>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</si>
  <si>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</si>
  <si>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</si>
  <si>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</si>
  <si>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</si>
  <si>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</si>
  <si>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</si>
  <si>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</si>
  <si>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</si>
  <si>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</si>
  <si>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</si>
  <si>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</si>
  <si>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</si>
  <si>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</si>
  <si>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</si>
  <si>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</si>
  <si>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</si>
  <si>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</si>
  <si>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</si>
  <si>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</si>
  <si>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</si>
  <si>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</si>
  <si>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</si>
  <si>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</si>
  <si>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</si>
  <si>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</si>
  <si>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</si>
  <si>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</si>
  <si>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</si>
  <si>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</si>
  <si>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</si>
  <si>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</si>
  <si>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</si>
  <si>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</si>
  <si>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</si>
  <si>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</si>
  <si>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</si>
  <si>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</si>
  <si>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</si>
  <si>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</si>
  <si>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</si>
  <si>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</si>
  <si>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</si>
  <si>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</si>
  <si>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</si>
  <si>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</si>
  <si>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</si>
  <si>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</si>
  <si>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</si>
  <si>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</si>
  <si>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</si>
  <si>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</si>
  <si>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</si>
  <si>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</si>
  <si>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</si>
  <si>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</si>
  <si>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</si>
  <si>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</si>
  <si>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</si>
  <si>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</si>
  <si>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</si>
  <si>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</si>
  <si>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</si>
  <si>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</si>
  <si>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</si>
  <si>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</si>
  <si>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</si>
  <si>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</si>
  <si>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</si>
  <si>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</si>
  <si>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</si>
  <si>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</si>
  <si>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</si>
  <si>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</si>
  <si>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</si>
  <si>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</si>
  <si>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</si>
  <si>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</si>
  <si>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</si>
  <si>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</si>
  <si>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</si>
  <si>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</si>
  <si>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</si>
  <si>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</si>
  <si>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</si>
  <si>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</si>
  <si>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</si>
  <si>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</si>
  <si>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</si>
  <si>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</si>
  <si>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</si>
  <si>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</si>
  <si>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</si>
  <si>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</si>
  <si>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</si>
  <si>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</si>
  <si>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</si>
  <si>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</si>
  <si>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</si>
  <si>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</si>
  <si>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</si>
  <si>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</si>
  <si>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</si>
  <si>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</si>
  <si>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</si>
  <si>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</si>
  <si>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</si>
  <si>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</si>
  <si>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</si>
  <si>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</si>
  <si>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</si>
  <si>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</si>
  <si>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</si>
  <si>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</si>
  <si>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</si>
  <si>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</si>
  <si>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</si>
  <si>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</si>
  <si>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</si>
  <si>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</si>
  <si>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</si>
  <si>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</si>
  <si>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</si>
  <si>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</si>
  <si>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</si>
  <si>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</si>
  <si>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</si>
  <si>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</si>
  <si>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</si>
  <si>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</si>
  <si>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</si>
  <si>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</si>
  <si>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</si>
  <si>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</si>
  <si>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</si>
  <si>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</si>
  <si>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</si>
  <si>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</si>
  <si>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</si>
  <si>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</si>
  <si>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</si>
  <si>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</si>
  <si>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</si>
  <si>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</si>
  <si>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</si>
  <si>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</si>
  <si>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</si>
  <si>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</si>
  <si>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</si>
  <si>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</si>
  <si>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</si>
  <si>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</si>
  <si>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</si>
  <si>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</si>
  <si>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</si>
  <si>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</si>
  <si>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</si>
  <si>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</si>
  <si>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</si>
  <si>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</si>
  <si>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</si>
  <si>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</si>
  <si>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</si>
  <si>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</si>
  <si>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</si>
  <si>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</si>
  <si>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</si>
  <si>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</si>
  <si>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</si>
  <si>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</si>
  <si>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</si>
  <si>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</si>
  <si>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</si>
  <si>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</si>
  <si>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</si>
  <si>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</si>
  <si>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</si>
  <si>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</si>
  <si>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</si>
  <si>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</si>
  <si>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</si>
  <si>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</si>
  <si>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</si>
  <si>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</si>
  <si>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</si>
  <si>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</si>
  <si>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</si>
  <si>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</si>
  <si>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</si>
  <si>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</si>
  <si>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</si>
  <si>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</si>
  <si>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</si>
  <si>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</si>
  <si>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</si>
  <si>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</si>
  <si>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</si>
  <si>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</si>
  <si>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</si>
  <si>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</si>
  <si>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</si>
  <si>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</si>
  <si>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</si>
  <si>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</si>
  <si>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</si>
  <si>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</si>
  <si>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</si>
  <si>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</si>
  <si>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</si>
  <si>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</si>
  <si>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</si>
  <si>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</si>
  <si>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</si>
  <si>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</si>
  <si>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</si>
  <si>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</si>
  <si>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</si>
  <si>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</si>
  <si>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</si>
  <si>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</si>
  <si>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</si>
  <si>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</si>
  <si>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</si>
  <si>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</si>
  <si>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</si>
  <si>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</si>
  <si>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</si>
  <si>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</si>
  <si>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</si>
  <si>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</si>
  <si>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</si>
  <si>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</si>
  <si>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</si>
  <si>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</si>
  <si>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</si>
  <si>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</si>
  <si>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</si>
  <si>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</si>
  <si>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</si>
  <si>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</si>
  <si>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</si>
  <si>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</si>
  <si>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</si>
  <si>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</si>
  <si>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</si>
  <si>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</si>
  <si>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</si>
  <si>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</si>
  <si>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</si>
  <si>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</si>
  <si>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</si>
  <si>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</si>
  <si>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</si>
  <si>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</si>
  <si>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</si>
  <si>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</si>
  <si>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</si>
  <si>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</si>
  <si>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</si>
  <si>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</si>
  <si>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</si>
  <si>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</si>
  <si>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</si>
  <si>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</si>
  <si>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</si>
  <si>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</si>
  <si>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</si>
  <si>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</si>
  <si>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</si>
  <si>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</si>
  <si>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</si>
  <si>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</si>
  <si>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</si>
  <si>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</si>
  <si>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</si>
  <si>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</si>
  <si>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</si>
  <si>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</si>
  <si>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</si>
  <si>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</si>
  <si>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</si>
  <si>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</si>
  <si>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</si>
  <si>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</si>
  <si>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</si>
  <si>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</si>
  <si>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</si>
  <si>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</si>
  <si>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</si>
  <si>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</si>
  <si>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</si>
  <si>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</si>
  <si>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</si>
  <si>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</si>
  <si>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</si>
  <si>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</si>
  <si>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</si>
  <si>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</si>
  <si>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</si>
  <si>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</si>
  <si>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</si>
  <si>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</si>
  <si>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</si>
  <si>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</si>
  <si>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</si>
  <si>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</si>
  <si>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</si>
  <si>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</si>
  <si>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</si>
  <si>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</si>
  <si>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</si>
  <si>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</si>
  <si>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</si>
  <si>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</si>
  <si>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</si>
  <si>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</si>
  <si>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</si>
  <si>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</si>
  <si>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</si>
  <si>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</si>
  <si>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</si>
  <si>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</si>
  <si>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</si>
  <si>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</si>
  <si>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</si>
  <si>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</si>
  <si>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</si>
  <si>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</si>
  <si>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</si>
  <si>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</si>
  <si>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</si>
  <si>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</si>
  <si>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</si>
  <si>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</si>
  <si>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</si>
  <si>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</si>
  <si>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</si>
  <si>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</si>
  <si>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</si>
  <si>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</si>
  <si>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</si>
  <si>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</si>
  <si>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</si>
  <si>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</si>
  <si>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</si>
  <si>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</si>
  <si>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</si>
  <si>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</si>
  <si>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</si>
  <si>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</si>
  <si>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</si>
  <si>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</si>
  <si>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</si>
  <si>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</si>
  <si>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</si>
  <si>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</si>
  <si>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</si>
  <si>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</si>
  <si>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</si>
  <si>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</si>
  <si>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</si>
  <si>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</si>
  <si>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</si>
  <si>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</si>
  <si>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</si>
  <si>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</si>
  <si>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</si>
  <si>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</si>
  <si>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</si>
  <si>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</si>
  <si>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</si>
  <si>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</si>
  <si>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</si>
  <si>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</si>
  <si>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</si>
  <si>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</si>
  <si>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</si>
  <si>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</si>
  <si>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</si>
  <si>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</si>
  <si>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</si>
  <si>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</si>
  <si>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</si>
  <si>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</si>
  <si>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</si>
  <si>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</si>
  <si>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</si>
  <si>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</si>
  <si>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</si>
  <si>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</si>
  <si>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</si>
  <si>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</si>
  <si>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</si>
  <si>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</si>
  <si>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</si>
  <si>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</si>
  <si>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</si>
  <si>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</si>
  <si>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</si>
  <si>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</si>
  <si>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</si>
  <si>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</si>
  <si>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</si>
  <si>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</si>
  <si>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</si>
  <si>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</si>
  <si>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</si>
  <si>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</si>
  <si>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</si>
  <si>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</si>
  <si>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</si>
  <si>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</si>
  <si>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</si>
  <si>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</si>
  <si>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</si>
  <si>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</si>
  <si>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</si>
  <si>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</si>
  <si>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</si>
  <si>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</si>
  <si>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</si>
  <si>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</si>
  <si>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</si>
  <si>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</si>
  <si>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</si>
  <si>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</si>
  <si>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</si>
  <si>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</si>
  <si>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</si>
  <si>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</si>
  <si>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</si>
  <si>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</si>
  <si>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</si>
  <si>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</si>
  <si>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</si>
  <si>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</si>
  <si>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</si>
  <si>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</si>
  <si>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</si>
  <si>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</si>
  <si>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</si>
  <si>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</si>
  <si>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</si>
  <si>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</si>
  <si>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</si>
  <si>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</si>
  <si>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</si>
  <si>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</si>
  <si>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</si>
  <si>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</si>
  <si>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</si>
  <si>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</si>
  <si>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</si>
  <si>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</si>
  <si>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</si>
  <si>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</si>
  <si>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</si>
  <si>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</si>
  <si>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</si>
  <si>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</si>
  <si>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</si>
  <si>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</si>
  <si>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</si>
  <si>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</si>
  <si>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</si>
  <si>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</si>
  <si>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</si>
  <si>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</si>
  <si>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</si>
  <si>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</si>
  <si>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</si>
  <si>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</si>
  <si>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</si>
  <si>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</si>
  <si>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</si>
  <si>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</si>
  <si>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</si>
  <si>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</si>
  <si>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</si>
  <si>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</si>
  <si>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</si>
  <si>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</si>
  <si>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</si>
  <si>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</si>
  <si>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</si>
  <si>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</si>
  <si>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</si>
  <si>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</si>
  <si>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</si>
  <si>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</si>
  <si>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</si>
  <si>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</si>
  <si>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</si>
  <si>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</si>
  <si>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</si>
  <si>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</si>
  <si>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</si>
  <si>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</si>
  <si>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</si>
  <si>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</si>
  <si>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</si>
  <si>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</si>
  <si>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</si>
  <si>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</si>
  <si>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</si>
  <si>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</si>
  <si>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</si>
  <si>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</si>
  <si>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</si>
  <si>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</si>
  <si>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</si>
  <si>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</si>
  <si>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</si>
  <si>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</si>
  <si>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</si>
  <si>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</si>
  <si>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</si>
  <si>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</si>
  <si>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</si>
  <si>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</si>
  <si>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</si>
  <si>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</si>
  <si>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</si>
  <si>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</si>
  <si>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</si>
  <si>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</si>
  <si>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</si>
  <si>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</si>
  <si>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</si>
  <si>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</si>
  <si>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</si>
  <si>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</si>
  <si>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</si>
  <si>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</si>
  <si>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</si>
  <si>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</si>
  <si>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</si>
  <si>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</si>
  <si>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</si>
  <si>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</si>
  <si>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</si>
  <si>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</si>
  <si>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</si>
  <si>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</si>
  <si>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</si>
  <si>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</si>
  <si>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</si>
  <si>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</si>
  <si>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</si>
  <si>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</si>
  <si>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</si>
  <si>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</si>
  <si>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</si>
  <si>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</si>
  <si>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</si>
  <si>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</si>
  <si>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</si>
  <si>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</si>
  <si>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</si>
  <si>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</si>
  <si>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</si>
  <si>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</si>
  <si>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</si>
  <si>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</si>
  <si>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</si>
  <si>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</si>
  <si>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</si>
  <si>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</si>
  <si>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</si>
  <si>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</si>
  <si>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</si>
  <si>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</si>
  <si>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</si>
  <si>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</si>
  <si>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</si>
  <si>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</si>
  <si>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</si>
  <si>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</si>
  <si>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</si>
  <si>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</si>
  <si>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</si>
  <si>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</si>
  <si>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</si>
  <si>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</si>
  <si>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</si>
  <si>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</si>
  <si>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</si>
  <si>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</si>
  <si>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</si>
  <si>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</si>
  <si>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</si>
  <si>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</si>
  <si>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</si>
  <si>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</si>
  <si>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</si>
  <si>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</si>
  <si>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</si>
  <si>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</si>
  <si>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</si>
  <si>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</si>
  <si>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</si>
  <si>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</si>
  <si>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</si>
  <si>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</si>
  <si>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</si>
  <si>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</si>
  <si>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</si>
  <si>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</si>
  <si>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</si>
  <si>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</si>
  <si>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</si>
  <si>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</si>
  <si>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</si>
  <si>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</si>
  <si>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</si>
  <si>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</si>
  <si>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</si>
  <si>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</si>
  <si>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</si>
  <si>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</si>
  <si>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</si>
  <si>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</si>
  <si>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</si>
  <si>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</si>
  <si>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</si>
  <si>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</si>
  <si>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</si>
  <si>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</si>
  <si>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</si>
  <si>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</si>
  <si>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</si>
  <si>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</si>
  <si>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</si>
  <si>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</si>
  <si>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</si>
  <si>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</si>
  <si>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</si>
  <si>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</si>
  <si>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</si>
  <si>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</si>
  <si>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</si>
  <si>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</si>
  <si>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</si>
  <si>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</si>
  <si>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</si>
  <si>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</si>
  <si>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</si>
  <si>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</si>
  <si>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</si>
  <si>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</si>
  <si>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</si>
  <si>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</si>
  <si>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</si>
  <si>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</si>
  <si>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</si>
  <si>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</si>
  <si>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</si>
  <si>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</si>
  <si>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</si>
  <si>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</si>
  <si>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</si>
  <si>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</si>
  <si>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</si>
  <si>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</si>
  <si>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</si>
  <si>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</si>
  <si>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</si>
  <si>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</si>
  <si>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</si>
  <si>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</si>
  <si>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</si>
  <si>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</si>
  <si>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</si>
  <si>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</si>
  <si>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</si>
  <si>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</si>
  <si>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</si>
  <si>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</si>
  <si>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</si>
  <si>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</si>
  <si>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</si>
  <si>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</si>
  <si>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</si>
  <si>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</si>
  <si>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</si>
  <si>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</si>
  <si>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</si>
  <si>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</si>
  <si>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</si>
  <si>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</si>
  <si>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</si>
  <si>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</si>
  <si>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</si>
  <si>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</si>
  <si>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</si>
  <si>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</si>
  <si>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</si>
  <si>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</si>
  <si>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</si>
  <si>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</si>
  <si>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</si>
  <si>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</si>
  <si>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</si>
  <si>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</si>
  <si>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</si>
  <si>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</si>
  <si>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</si>
  <si>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</si>
  <si>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</si>
  <si>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</si>
  <si>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</si>
  <si>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</si>
  <si>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</si>
  <si>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</si>
  <si>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</si>
  <si>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</si>
  <si>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</si>
  <si>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</si>
  <si>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</si>
  <si>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</si>
  <si>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</si>
  <si>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</si>
  <si>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</si>
  <si>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</si>
  <si>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</si>
  <si>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</si>
  <si>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</si>
  <si>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</si>
  <si>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</si>
  <si>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</si>
  <si>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</si>
  <si>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</si>
  <si>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</si>
  <si>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</si>
  <si>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</si>
  <si>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</si>
  <si>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</si>
  <si>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</si>
  <si>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</si>
  <si>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</si>
  <si>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</si>
  <si>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</si>
  <si>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</si>
  <si>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</si>
  <si>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</si>
  <si>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</si>
  <si>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</si>
  <si>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</si>
  <si>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</si>
  <si>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</si>
  <si>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</si>
  <si>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</si>
  <si>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</si>
  <si>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</si>
  <si>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</si>
  <si>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</si>
  <si>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</si>
  <si>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</si>
  <si>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</si>
  <si>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</si>
  <si>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</si>
  <si>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</si>
  <si>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</si>
  <si>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</si>
  <si>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</si>
  <si>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</si>
  <si>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</si>
  <si>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</si>
  <si>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</si>
  <si>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</si>
  <si>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</si>
  <si>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</si>
  <si>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</si>
  <si>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</si>
  <si>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</si>
  <si>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</si>
  <si>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</si>
  <si>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</si>
  <si>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</si>
  <si>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</si>
  <si>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</si>
  <si>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</si>
  <si>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</si>
  <si>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</si>
  <si>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</si>
  <si>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</si>
  <si>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</si>
  <si>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</si>
  <si>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</si>
  <si>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</si>
  <si>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</si>
  <si>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</si>
  <si>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</si>
  <si>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</si>
  <si>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</si>
  <si>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</si>
  <si>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</si>
  <si>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</si>
  <si>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</si>
  <si>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</si>
  <si>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</si>
  <si>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</si>
  <si>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</si>
  <si>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</si>
  <si>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</si>
  <si>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</si>
  <si>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</si>
  <si>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</si>
  <si>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</si>
  <si>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</si>
  <si>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</si>
  <si>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</si>
  <si>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</si>
  <si>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</si>
  <si>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</si>
  <si>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</si>
  <si>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</si>
  <si>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</si>
  <si>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</si>
  <si>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</si>
  <si>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</si>
  <si>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</si>
  <si>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</si>
  <si>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</si>
  <si>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</si>
  <si>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</si>
  <si>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</si>
  <si>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</si>
  <si>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</si>
  <si>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</si>
  <si>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</si>
  <si>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</si>
  <si>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</si>
  <si>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</si>
  <si>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</si>
  <si>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</si>
  <si>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</si>
  <si>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</si>
  <si>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</si>
  <si>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</si>
  <si>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</si>
  <si>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</si>
  <si>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</si>
  <si>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</si>
  <si>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</si>
  <si>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</si>
  <si>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</si>
  <si>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</si>
  <si>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</si>
  <si>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</si>
  <si>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</si>
  <si>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</si>
  <si>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</si>
  <si>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</si>
  <si>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</si>
  <si>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</si>
  <si>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</si>
  <si>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</si>
  <si>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</si>
  <si>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</si>
  <si>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</si>
  <si>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</si>
  <si>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</si>
  <si>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</si>
  <si>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</si>
  <si>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</si>
  <si>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</si>
  <si>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</si>
  <si>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</si>
  <si>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</si>
  <si>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</si>
  <si>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</si>
  <si>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</si>
  <si>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</si>
  <si>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</si>
  <si>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</si>
  <si>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</si>
  <si>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</si>
  <si>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</si>
  <si>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</si>
  <si>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</si>
  <si>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</si>
  <si>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</si>
  <si>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</si>
  <si>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</si>
  <si>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</si>
  <si>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</si>
  <si>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</si>
  <si>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</si>
  <si>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</si>
  <si>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</si>
  <si>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</si>
  <si>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</si>
  <si>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</si>
  <si>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</si>
  <si>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</si>
  <si>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</si>
  <si>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</si>
  <si>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</si>
  <si>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</si>
  <si>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</si>
  <si>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</si>
  <si>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</si>
  <si>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</si>
  <si>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</si>
  <si>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</si>
  <si>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</si>
  <si>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</si>
  <si>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</si>
  <si>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</si>
  <si>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</si>
  <si>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</si>
  <si>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</si>
  <si>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</si>
  <si>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</si>
  <si>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</si>
  <si>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</si>
  <si>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</si>
  <si>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</si>
  <si>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</si>
  <si>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</si>
  <si>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</si>
  <si>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</si>
  <si>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</si>
  <si>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</si>
  <si>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</si>
  <si>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</si>
  <si>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</si>
  <si>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</si>
  <si>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</si>
  <si>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</si>
  <si>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</si>
  <si>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</si>
  <si>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</si>
  <si>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</si>
  <si>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</si>
  <si>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</si>
  <si>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</si>
  <si>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</si>
  <si>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</si>
  <si>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</si>
  <si>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</si>
  <si>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</si>
  <si>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</si>
  <si>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</si>
  <si>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</si>
  <si>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</si>
  <si>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</si>
  <si>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</si>
  <si>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</si>
  <si>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</si>
  <si>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</si>
  <si>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</si>
  <si>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</si>
  <si>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</si>
  <si>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</si>
  <si>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</si>
  <si>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</si>
  <si>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</si>
  <si>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</si>
  <si>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</si>
  <si>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</si>
  <si>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</si>
  <si>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</si>
  <si>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</si>
  <si>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</si>
  <si>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</si>
  <si>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</si>
  <si>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</si>
  <si>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</si>
  <si>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</si>
  <si>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</si>
  <si>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</si>
  <si>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</si>
  <si>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</si>
  <si>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</si>
  <si>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</si>
  <si>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</si>
  <si>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</si>
  <si>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</si>
  <si>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</si>
  <si>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</si>
  <si>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</si>
  <si>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</si>
  <si>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</si>
  <si>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</si>
  <si>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</si>
  <si>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</si>
  <si>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</si>
  <si>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</si>
  <si>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</si>
  <si>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</si>
  <si>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</si>
  <si>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</si>
  <si>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</si>
  <si>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</si>
  <si>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</si>
  <si>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</si>
  <si>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</si>
  <si>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</si>
  <si>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</si>
  <si>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</si>
  <si>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</si>
  <si>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</si>
  <si>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</si>
  <si>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</si>
  <si>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</si>
  <si>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</si>
  <si>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</si>
  <si>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</si>
  <si>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</si>
  <si>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</si>
  <si>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</si>
  <si>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</si>
  <si>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</si>
  <si>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</si>
  <si>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</si>
  <si>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</si>
  <si>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</si>
  <si>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</si>
  <si>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</si>
  <si>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</si>
  <si>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</si>
  <si>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</si>
  <si>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</si>
  <si>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</si>
  <si>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</si>
  <si>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</si>
  <si>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</si>
  <si>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</si>
  <si>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</si>
  <si>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</si>
  <si>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</si>
  <si>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</si>
  <si>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</si>
  <si>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</si>
  <si>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</si>
  <si>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</si>
  <si>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</si>
  <si>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</si>
  <si>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</si>
  <si>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</si>
  <si>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</si>
  <si>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</si>
  <si>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</si>
  <si>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</si>
  <si>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</si>
  <si>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</si>
  <si>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</si>
  <si>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</si>
  <si>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</si>
  <si>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</si>
  <si>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</si>
  <si>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</si>
  <si>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</si>
  <si>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</si>
  <si>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</si>
  <si>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</si>
  <si>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</si>
  <si>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</si>
  <si>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</si>
  <si>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</si>
  <si>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</si>
  <si>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</si>
  <si>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</si>
  <si>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</si>
  <si>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</si>
  <si>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</si>
  <si>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</si>
  <si>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</si>
  <si>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</si>
  <si>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</si>
  <si>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</si>
  <si>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</si>
  <si>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</si>
  <si>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</si>
  <si>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</si>
  <si>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</si>
  <si>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</si>
  <si>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</si>
  <si>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</si>
  <si>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</si>
  <si>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</si>
  <si>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</si>
  <si>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</si>
  <si>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</si>
  <si>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</si>
  <si>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</si>
  <si>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</si>
  <si>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</si>
  <si>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</si>
  <si>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</si>
  <si>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</si>
  <si>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</si>
  <si>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</si>
  <si>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</si>
  <si>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</si>
  <si>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</si>
  <si>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</si>
  <si>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</si>
  <si>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</si>
  <si>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</si>
  <si>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</si>
  <si>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</si>
  <si>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</si>
  <si>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</si>
  <si>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</si>
  <si>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</si>
  <si>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</si>
  <si>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</si>
  <si>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</si>
  <si>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</si>
  <si>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</si>
  <si>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</si>
  <si>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</si>
  <si>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</si>
  <si>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</si>
  <si>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</si>
  <si>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</si>
  <si>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</si>
  <si>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</si>
  <si>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</si>
  <si>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</si>
  <si>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</si>
  <si>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</si>
  <si>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</si>
  <si>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</si>
  <si>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</si>
  <si>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</si>
  <si>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</si>
  <si>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</si>
  <si>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</si>
  <si>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</si>
  <si>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</si>
  <si>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</si>
  <si>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</si>
  <si>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</si>
  <si>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</si>
  <si>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</si>
  <si>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</si>
  <si>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</si>
  <si>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</si>
  <si>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</si>
  <si>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</si>
  <si>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</si>
  <si>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</si>
  <si>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</si>
  <si>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</si>
  <si>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</si>
  <si>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</si>
  <si>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</si>
  <si>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</si>
  <si>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</si>
  <si>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</si>
  <si>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</si>
  <si>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</si>
  <si>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</si>
  <si>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</si>
  <si>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</si>
  <si>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</si>
  <si>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</si>
  <si>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</si>
  <si>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</si>
  <si>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</si>
  <si>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</si>
  <si>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</si>
  <si>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</si>
  <si>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</si>
  <si>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</si>
  <si>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</si>
  <si>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</si>
  <si>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</si>
  <si>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</si>
  <si>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</si>
  <si>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</si>
  <si>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</si>
  <si>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</si>
  <si>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</si>
  <si>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</si>
  <si>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</si>
  <si>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</si>
  <si>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</si>
  <si>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</si>
  <si>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</si>
  <si>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</si>
  <si>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</si>
  <si>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</si>
  <si>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</si>
  <si>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</si>
  <si>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</si>
  <si>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</si>
  <si>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</si>
  <si>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</si>
  <si>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</si>
  <si>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</si>
  <si>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</si>
  <si>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</si>
  <si>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</si>
  <si>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</si>
  <si>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</si>
  <si>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</si>
  <si>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</si>
  <si>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</si>
  <si>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</si>
  <si>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</si>
  <si>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</si>
  <si>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</si>
  <si>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</si>
  <si>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</si>
  <si>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</si>
  <si>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</si>
  <si>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</si>
  <si>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</si>
  <si>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</si>
  <si>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</si>
  <si>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</si>
  <si>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</si>
  <si>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</si>
  <si>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</si>
  <si>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</si>
  <si>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</si>
  <si>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</si>
  <si>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</si>
  <si>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</si>
  <si>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</si>
  <si>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</si>
  <si>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</si>
  <si>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</si>
  <si>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</si>
  <si>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</si>
  <si>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</si>
  <si>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</si>
  <si>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</si>
  <si>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</si>
  <si>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</si>
  <si>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</si>
  <si>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</si>
  <si>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</si>
  <si>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</si>
  <si>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</si>
  <si>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</si>
  <si>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</si>
  <si>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</si>
  <si>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</si>
  <si>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</si>
  <si>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</si>
  <si>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</si>
  <si>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</si>
  <si>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</si>
  <si>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</si>
  <si>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</si>
  <si>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</si>
  <si>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</si>
  <si>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</si>
  <si>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</si>
  <si>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</si>
  <si>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</si>
  <si>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</si>
  <si>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</si>
  <si>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</si>
  <si>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</si>
  <si>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</si>
  <si>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</si>
  <si>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</si>
  <si>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</si>
  <si>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</si>
  <si>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</si>
  <si>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</si>
  <si>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</si>
  <si>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</si>
  <si>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</si>
  <si>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</si>
  <si>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</si>
  <si>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</si>
  <si>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</si>
  <si>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</si>
  <si>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</si>
  <si>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</si>
  <si>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</si>
  <si>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</si>
  <si>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</si>
  <si>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</si>
  <si>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</si>
  <si>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</si>
  <si>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</si>
  <si>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</si>
  <si>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</si>
  <si>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</si>
  <si>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</si>
  <si>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</si>
  <si>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</si>
  <si>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</si>
  <si>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</si>
  <si>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</si>
  <si>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</si>
  <si>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</si>
  <si>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</si>
  <si>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</si>
  <si>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</si>
  <si>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</si>
  <si>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</si>
  <si>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</si>
  <si>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</si>
  <si>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</si>
  <si>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</si>
  <si>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</si>
  <si>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</si>
  <si>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</si>
  <si>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</si>
  <si>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</si>
  <si>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</si>
  <si>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</si>
  <si>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</si>
  <si>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</si>
  <si>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</si>
  <si>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</si>
  <si>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</si>
  <si>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</si>
  <si>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</si>
  <si>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</si>
  <si>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</si>
  <si>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</si>
  <si>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</si>
  <si>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</si>
  <si>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</si>
  <si>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</si>
  <si>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</si>
  <si>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</si>
  <si>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</si>
  <si>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</si>
  <si>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</si>
  <si>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</si>
  <si>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</si>
  <si>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</si>
  <si>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</si>
  <si>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</si>
  <si>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</si>
  <si>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</si>
  <si>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</si>
  <si>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</si>
  <si>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</si>
  <si>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</si>
  <si>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</si>
  <si>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</si>
  <si>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</si>
  <si>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</si>
  <si>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</si>
  <si>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</si>
  <si>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</si>
  <si>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</si>
  <si>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</si>
  <si>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</si>
  <si>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</si>
  <si>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</si>
  <si>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</si>
  <si>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</si>
  <si>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</si>
  <si>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</si>
  <si>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</si>
  <si>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</si>
  <si>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</si>
  <si>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</si>
  <si>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</si>
  <si>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</si>
  <si>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</si>
  <si>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</si>
  <si>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</si>
  <si>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</si>
  <si>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</si>
  <si>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</si>
  <si>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</si>
  <si>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</si>
  <si>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</si>
  <si>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</si>
  <si>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</si>
  <si>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</si>
  <si>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</si>
  <si>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</si>
  <si>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</si>
  <si>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</si>
  <si>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</si>
  <si>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</si>
  <si>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</si>
  <si>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</si>
  <si>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</si>
  <si>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</si>
  <si>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</si>
  <si>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</si>
  <si>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</si>
  <si>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</si>
  <si>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</si>
  <si>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</si>
  <si>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</si>
  <si>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</si>
  <si>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</si>
  <si>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</si>
  <si>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</si>
  <si>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</si>
  <si>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</si>
  <si>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</si>
  <si>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</si>
  <si>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</si>
  <si>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</si>
  <si>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</si>
  <si>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</si>
  <si>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</si>
  <si>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</si>
  <si>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</si>
  <si>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</si>
  <si>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</si>
  <si>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</si>
  <si>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</si>
  <si>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</si>
  <si>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</si>
  <si>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</si>
  <si>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</si>
  <si>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</si>
  <si>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</si>
  <si>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</si>
  <si>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</si>
  <si>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</si>
  <si>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</si>
  <si>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</si>
  <si>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</si>
  <si>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</si>
  <si>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</si>
  <si>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</si>
  <si>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</si>
  <si>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</si>
  <si>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</si>
  <si>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</si>
  <si>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</si>
  <si>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</si>
  <si>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</si>
  <si>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</si>
  <si>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</si>
  <si>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</si>
  <si>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</si>
  <si>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</si>
  <si>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</si>
  <si>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</si>
  <si>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</si>
  <si>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</si>
  <si>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</si>
  <si>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</si>
  <si>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</si>
  <si>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</si>
  <si>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</si>
  <si>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</si>
  <si>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</si>
  <si>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</si>
  <si>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</si>
  <si>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</si>
  <si>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</si>
  <si>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</si>
  <si>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</si>
  <si>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</si>
  <si>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</si>
  <si>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</si>
  <si>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</si>
  <si>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</si>
  <si>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</si>
  <si>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</si>
  <si>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</si>
  <si>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</si>
  <si>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</si>
  <si>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</si>
  <si>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</si>
  <si>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</si>
  <si>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</si>
  <si>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</si>
  <si>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</si>
  <si>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</si>
  <si>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</si>
  <si>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</si>
  <si>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</si>
  <si>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</si>
  <si>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</si>
  <si>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</si>
  <si>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</si>
  <si>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</si>
  <si>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</si>
  <si>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</si>
  <si>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</si>
  <si>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</si>
  <si>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</si>
  <si>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</si>
  <si>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</si>
  <si>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</si>
  <si>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</si>
  <si>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</si>
  <si>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</si>
  <si>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</si>
  <si>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</si>
  <si>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</si>
  <si>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</si>
  <si>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</si>
  <si>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</si>
  <si>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</si>
  <si>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</si>
  <si>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</si>
  <si>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</si>
  <si>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</si>
  <si>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</si>
  <si>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</si>
  <si>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</si>
  <si>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</si>
  <si>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</si>
  <si>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</si>
  <si>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</si>
  <si>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</si>
  <si>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</si>
  <si>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</si>
  <si>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</si>
  <si>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</si>
  <si>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</si>
  <si>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</si>
  <si>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</si>
  <si>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</si>
  <si>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</si>
  <si>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</si>
  <si>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</si>
  <si>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</si>
  <si>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</si>
  <si>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</si>
  <si>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</si>
  <si>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</si>
  <si>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</si>
  <si>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</si>
  <si>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</si>
  <si>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</si>
  <si>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</si>
  <si>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</si>
  <si>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</si>
  <si>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</si>
  <si>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</si>
  <si>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</si>
  <si>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</si>
  <si>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</si>
  <si>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</si>
  <si>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</si>
  <si>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</si>
  <si>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</si>
  <si>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</si>
  <si>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</si>
  <si>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</si>
  <si>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</si>
  <si>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</si>
  <si>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</si>
  <si>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</si>
  <si>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</si>
  <si>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</si>
  <si>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</si>
  <si>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</si>
  <si>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</si>
  <si>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</si>
  <si>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</si>
  <si>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</si>
  <si>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</si>
  <si>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</si>
  <si>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</si>
  <si>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</si>
  <si>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</si>
  <si>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</si>
  <si>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</si>
  <si>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</si>
  <si>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</si>
  <si>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</si>
  <si>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</si>
  <si>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</si>
  <si>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</si>
  <si>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</si>
  <si>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</si>
  <si>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</si>
  <si>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</si>
  <si>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</si>
  <si>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</si>
  <si>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</si>
  <si>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</si>
  <si>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</si>
  <si>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</si>
  <si>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</si>
  <si>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</si>
  <si>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</si>
  <si>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</si>
  <si>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</si>
  <si>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</si>
  <si>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</si>
  <si>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</si>
  <si>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</si>
  <si>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</si>
  <si>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</si>
  <si>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</si>
  <si>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</si>
  <si>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</si>
  <si>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</si>
  <si>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</si>
  <si>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</si>
  <si>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</si>
  <si>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</si>
  <si>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</si>
  <si>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</si>
  <si>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</si>
  <si>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</si>
  <si>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</si>
  <si>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</si>
  <si>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</si>
  <si>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</si>
  <si>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</si>
  <si>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</si>
  <si>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</si>
  <si>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</si>
  <si>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</si>
  <si>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</si>
  <si>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</si>
  <si>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</si>
  <si>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</si>
  <si>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</si>
  <si>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</si>
  <si>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</si>
  <si>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</si>
  <si>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</si>
  <si>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</si>
  <si>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</si>
  <si>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</si>
  <si>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</si>
  <si>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</si>
  <si>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</si>
  <si>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</si>
  <si>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</si>
  <si>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</si>
  <si>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</si>
  <si>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</si>
  <si>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</si>
  <si>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</si>
  <si>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</si>
  <si>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</si>
  <si>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</si>
  <si>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</si>
  <si>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</si>
  <si>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</si>
  <si>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</si>
  <si>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</si>
  <si>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</si>
  <si>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</si>
  <si>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</si>
  <si>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</si>
  <si>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</si>
  <si>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</si>
  <si>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</si>
  <si>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</si>
  <si>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</si>
  <si>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</si>
  <si>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</si>
  <si>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</si>
  <si>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</si>
  <si>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</si>
  <si>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</si>
  <si>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</si>
  <si>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</si>
  <si>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</si>
  <si>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</si>
  <si>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</si>
  <si>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</si>
  <si>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</si>
  <si>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</si>
  <si>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</si>
  <si>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</si>
  <si>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</si>
  <si>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</si>
  <si>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</si>
  <si>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</si>
  <si>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</si>
  <si>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</si>
  <si>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</si>
  <si>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</si>
  <si>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</si>
  <si>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</si>
  <si>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</si>
  <si>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</si>
  <si>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</si>
  <si>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</si>
  <si>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</si>
  <si>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</si>
  <si>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</si>
  <si>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</si>
  <si>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</si>
  <si>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</si>
  <si>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</si>
  <si>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</si>
  <si>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</si>
  <si>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</si>
  <si>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</si>
  <si>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</si>
  <si>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</si>
  <si>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</si>
  <si>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</si>
  <si>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</si>
  <si>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</si>
  <si>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</si>
  <si>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</si>
  <si>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</si>
  <si>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</si>
  <si>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</si>
  <si>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</si>
  <si>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</si>
  <si>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</si>
  <si>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</si>
  <si>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</si>
  <si>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</si>
  <si>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</si>
  <si>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</si>
  <si>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</si>
  <si>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</si>
  <si>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</si>
  <si>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</si>
  <si>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</si>
  <si>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</si>
  <si>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</si>
  <si>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</si>
  <si>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</si>
  <si>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</si>
  <si>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</si>
  <si>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</si>
  <si>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</si>
  <si>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</si>
  <si>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</si>
  <si>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</si>
  <si>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</si>
  <si>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</si>
  <si>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</si>
  <si>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</si>
  <si>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</si>
  <si>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</si>
  <si>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</si>
  <si>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</si>
  <si>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</si>
  <si>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</si>
  <si>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</si>
  <si>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</si>
  <si>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</si>
  <si>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</si>
  <si>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</si>
  <si>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</si>
  <si>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</si>
  <si>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</si>
  <si>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</si>
  <si>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</si>
  <si>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</si>
  <si>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</si>
  <si>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</si>
  <si>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</si>
  <si>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</si>
  <si>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</si>
  <si>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</si>
  <si>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</si>
  <si>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</si>
  <si>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</si>
  <si>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</si>
  <si>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</si>
  <si>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</si>
  <si>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</si>
  <si>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</si>
  <si>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</si>
  <si>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</si>
  <si>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</si>
  <si>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</si>
  <si>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</si>
  <si>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</si>
  <si>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</si>
  <si>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</si>
  <si>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</si>
  <si>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</si>
  <si>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</si>
  <si>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</si>
  <si>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</si>
  <si>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</si>
  <si>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</si>
  <si>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</si>
  <si>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</si>
  <si>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</si>
  <si>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</si>
  <si>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</si>
  <si>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</si>
  <si>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</si>
  <si>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</si>
  <si>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</si>
  <si>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</si>
  <si>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</si>
  <si>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</si>
  <si>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</si>
  <si>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</si>
  <si>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</si>
  <si>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</si>
  <si>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</si>
  <si>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</si>
  <si>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</si>
  <si>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</si>
  <si>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</si>
  <si>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</si>
  <si>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</si>
  <si>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</si>
  <si>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</si>
  <si>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</si>
  <si>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</si>
  <si>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</si>
  <si>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</si>
  <si>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</si>
  <si>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</si>
  <si>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</si>
  <si>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</si>
  <si>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</si>
  <si>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</si>
  <si>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</si>
  <si>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</si>
  <si>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</si>
  <si>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</si>
  <si>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</si>
  <si>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</si>
  <si>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</si>
  <si>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</si>
  <si>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</si>
  <si>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</si>
  <si>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</si>
  <si>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</si>
  <si>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</si>
  <si>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</si>
  <si>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</si>
  <si>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</si>
  <si>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</si>
  <si>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</si>
  <si>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</si>
  <si>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</si>
  <si>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</si>
  <si>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</si>
  <si>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</si>
  <si>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</si>
  <si>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</si>
  <si>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</si>
  <si>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</si>
  <si>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</si>
  <si>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</si>
  <si>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</si>
  <si>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</si>
  <si>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</si>
  <si>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</si>
  <si>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</si>
  <si>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</si>
  <si>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</si>
  <si>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</si>
  <si>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</si>
  <si>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</si>
  <si>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</si>
  <si>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</si>
  <si>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</si>
  <si>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</si>
  <si>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</si>
  <si>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</si>
  <si>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</si>
  <si>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</si>
  <si>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</si>
  <si>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</si>
  <si>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</si>
  <si>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</si>
  <si>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</si>
  <si>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</si>
  <si>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</si>
  <si>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</si>
  <si>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</si>
  <si>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</si>
  <si>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</si>
  <si>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</si>
  <si>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</si>
  <si>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</si>
  <si>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</si>
  <si>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</si>
  <si>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</si>
  <si>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</si>
  <si>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</si>
  <si>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</si>
  <si>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</si>
  <si>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</si>
  <si>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</si>
  <si>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</si>
  <si>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</si>
  <si>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</si>
  <si>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</si>
  <si>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</si>
  <si>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</si>
  <si>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</si>
  <si>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</si>
  <si>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</si>
  <si>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</si>
  <si>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</si>
  <si>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</si>
  <si>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</si>
  <si>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</si>
  <si>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</si>
  <si>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</si>
  <si>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</si>
  <si>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</si>
  <si>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</si>
  <si>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</si>
  <si>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</si>
  <si>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</si>
  <si>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</si>
  <si>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</si>
  <si>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</si>
  <si>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</si>
  <si>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</si>
  <si>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</si>
  <si>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</si>
  <si>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</si>
  <si>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</si>
  <si>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</si>
  <si>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</si>
  <si>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</si>
  <si>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</si>
  <si>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</si>
  <si>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</si>
  <si>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</si>
  <si>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</si>
  <si>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</si>
  <si>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</si>
  <si>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</si>
  <si>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</si>
  <si>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</si>
  <si>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</si>
  <si>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</si>
  <si>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</si>
  <si>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</si>
  <si>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</si>
  <si>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</si>
  <si>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</si>
  <si>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</si>
  <si>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</si>
  <si>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</si>
  <si>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</si>
  <si>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</si>
  <si>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</si>
  <si>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</si>
  <si>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</si>
  <si>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</si>
  <si>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</si>
  <si>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</si>
  <si>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</si>
  <si>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</si>
  <si>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</si>
  <si>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</si>
  <si>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</si>
  <si>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</si>
  <si>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</si>
  <si>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</si>
  <si>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</si>
  <si>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</si>
  <si>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</si>
  <si>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</si>
  <si>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</si>
  <si>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</si>
  <si>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</si>
  <si>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</si>
  <si>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</si>
  <si>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</si>
  <si>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</si>
  <si>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</si>
  <si>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</si>
  <si>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</si>
  <si>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</si>
  <si>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</si>
  <si>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</si>
  <si>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</si>
  <si>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</si>
  <si>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</si>
  <si>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</si>
  <si>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</si>
  <si>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</si>
  <si>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</si>
  <si>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</si>
  <si>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</si>
  <si>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</si>
  <si>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</si>
  <si>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</si>
  <si>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</si>
  <si>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</si>
  <si>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</si>
  <si>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</si>
  <si>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</si>
  <si>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</si>
  <si>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</si>
  <si>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</si>
  <si>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</si>
  <si>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</si>
  <si>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</si>
  <si>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</si>
  <si>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</si>
  <si>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</si>
  <si>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</si>
  <si>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</si>
  <si>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</si>
  <si>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</si>
  <si>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</si>
  <si>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</si>
  <si>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</si>
  <si>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</si>
  <si>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</si>
  <si>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</si>
  <si>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</si>
  <si>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</si>
  <si>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</si>
  <si>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</si>
  <si>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</si>
  <si>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</si>
  <si>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</si>
  <si>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</si>
  <si>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</si>
  <si>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</si>
  <si>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</si>
  <si>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</si>
  <si>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</si>
  <si>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</si>
  <si>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</si>
  <si>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</si>
  <si>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</si>
  <si>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</si>
  <si>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</si>
  <si>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</si>
  <si>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</si>
  <si>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</si>
  <si>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</si>
  <si>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</si>
  <si>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</si>
  <si>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</si>
  <si>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</si>
  <si>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</si>
  <si>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</si>
  <si>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</si>
  <si>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</si>
  <si>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</si>
  <si>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</si>
  <si>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</si>
  <si>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</si>
  <si>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</si>
  <si>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</si>
  <si>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</si>
  <si>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</si>
  <si>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</si>
  <si>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</si>
  <si>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</si>
  <si>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</si>
  <si>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</si>
  <si>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</si>
  <si>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</si>
  <si>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</si>
  <si>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</si>
  <si>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</si>
  <si>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</si>
  <si>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</si>
  <si>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</si>
  <si>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</si>
  <si>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</si>
  <si>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</si>
  <si>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</si>
  <si>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</si>
  <si>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</si>
  <si>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</si>
  <si>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</si>
  <si>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</si>
  <si>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</si>
  <si>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</si>
  <si>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</si>
  <si>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</si>
  <si>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</si>
  <si>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</si>
  <si>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</si>
  <si>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</si>
  <si>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</si>
  <si>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</si>
  <si>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</si>
  <si>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</si>
  <si>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</si>
  <si>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</si>
  <si>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</si>
  <si>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</si>
  <si>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</si>
  <si>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</si>
  <si>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</si>
  <si>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</si>
  <si>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</si>
  <si>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</si>
  <si>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</si>
  <si>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</si>
  <si>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</si>
  <si>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</si>
  <si>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</si>
  <si>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</si>
  <si>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</si>
  <si>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</si>
  <si>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</si>
  <si>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</si>
  <si>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</si>
  <si>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</si>
  <si>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</si>
  <si>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</si>
  <si>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</si>
  <si>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</si>
  <si>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</si>
  <si>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</si>
  <si>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</si>
  <si>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</si>
  <si>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</si>
  <si>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</si>
  <si>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</si>
  <si>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</si>
  <si>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</si>
  <si>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</si>
  <si>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</si>
  <si>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</si>
  <si>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</si>
  <si>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</si>
  <si>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</si>
  <si>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</si>
  <si>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</si>
  <si>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</si>
  <si>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</si>
  <si>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</si>
  <si>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</si>
  <si>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</si>
  <si>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</si>
  <si>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</si>
  <si>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</si>
  <si>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</si>
  <si>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</si>
  <si>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</si>
  <si>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</si>
  <si>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</si>
  <si>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</si>
  <si>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</si>
  <si>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</si>
  <si>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</si>
  <si>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</si>
  <si>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</si>
  <si>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</si>
  <si>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</si>
  <si>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</si>
  <si>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</si>
  <si>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</si>
  <si>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</si>
  <si>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</si>
  <si>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</si>
  <si>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</si>
  <si>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</si>
  <si>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</si>
  <si>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</si>
  <si>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</si>
  <si>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</si>
  <si>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</si>
  <si>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</si>
  <si>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</si>
  <si>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</si>
  <si>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</si>
  <si>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</si>
  <si>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</si>
  <si>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</si>
  <si>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</si>
  <si>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</si>
  <si>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</si>
  <si>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</si>
  <si>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</si>
  <si>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</si>
  <si>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</si>
  <si>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</si>
  <si>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</si>
  <si>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</si>
  <si>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</si>
  <si>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</si>
  <si>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</si>
  <si>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</si>
  <si>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</si>
  <si>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</si>
  <si>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</si>
  <si>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</si>
  <si>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</si>
  <si>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</si>
  <si>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</si>
  <si>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</si>
  <si>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</si>
  <si>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</si>
  <si>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</si>
  <si>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</si>
  <si>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</si>
  <si>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</si>
  <si>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</si>
  <si>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</si>
  <si>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</si>
  <si>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</si>
  <si>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</si>
  <si>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</si>
  <si>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</si>
  <si>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</si>
  <si>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</si>
  <si>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</si>
  <si>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</si>
  <si>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</si>
  <si>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</si>
  <si>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</si>
  <si>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</si>
  <si>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</si>
  <si>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</si>
  <si>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</si>
  <si>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</si>
  <si>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</si>
  <si>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</si>
  <si>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</si>
  <si>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</si>
  <si>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</si>
  <si>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</si>
  <si>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</si>
  <si>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</si>
  <si>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</si>
  <si>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</si>
  <si>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</si>
  <si>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</si>
  <si>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</si>
  <si>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</si>
  <si>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</si>
  <si>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</si>
  <si>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</si>
  <si>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</si>
  <si>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</si>
  <si>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</si>
  <si>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</si>
  <si>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</si>
  <si>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</si>
  <si>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</si>
  <si>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</si>
  <si>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</si>
  <si>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</si>
  <si>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</si>
  <si>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</si>
  <si>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</si>
  <si>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</si>
  <si>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</si>
  <si>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</si>
  <si>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</si>
  <si>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</si>
  <si>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</si>
  <si>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</si>
  <si>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</si>
  <si>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</si>
  <si>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</si>
  <si>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</si>
  <si>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</si>
  <si>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</si>
  <si>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</si>
  <si>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</si>
  <si>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</si>
  <si>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</si>
  <si>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</si>
  <si>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</si>
  <si>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</si>
  <si>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</si>
  <si>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</si>
  <si>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</si>
  <si>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</si>
  <si>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</si>
  <si>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</si>
  <si>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</si>
  <si>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</si>
  <si>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</si>
  <si>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</si>
  <si>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</si>
  <si>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</si>
  <si>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</si>
  <si>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</si>
  <si>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</si>
  <si>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</si>
  <si>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</si>
  <si>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</si>
  <si>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</si>
  <si>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</si>
  <si>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</si>
  <si>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</si>
  <si>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</si>
  <si>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</si>
  <si>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</si>
  <si>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</si>
  <si>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</si>
  <si>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</si>
  <si>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</si>
  <si>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</si>
  <si>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</si>
  <si>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</si>
  <si>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</si>
  <si>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</si>
  <si>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</si>
  <si>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</si>
  <si>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</si>
  <si>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</si>
  <si>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</si>
  <si>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</si>
  <si>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</si>
  <si>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</si>
  <si>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</si>
  <si>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</si>
  <si>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</si>
  <si>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</si>
  <si>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</si>
  <si>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</si>
  <si>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</si>
  <si>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</si>
  <si>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</si>
  <si>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</si>
  <si>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</si>
  <si>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</si>
  <si>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</si>
  <si>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</si>
  <si>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</si>
  <si>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</si>
  <si>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</si>
  <si>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</si>
  <si>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</si>
  <si>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</si>
  <si>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</si>
  <si>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</si>
  <si>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</si>
  <si>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</si>
  <si>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</si>
  <si>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</si>
  <si>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</si>
  <si>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</si>
  <si>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</si>
  <si>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</si>
  <si>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</si>
  <si>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</si>
  <si>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</si>
  <si>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</si>
  <si>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</si>
  <si>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</si>
  <si>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</si>
  <si>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</si>
  <si>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</si>
  <si>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</si>
  <si>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</si>
  <si>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</si>
  <si>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</si>
  <si>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</si>
  <si>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</si>
  <si>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</si>
  <si>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</si>
  <si>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</si>
  <si>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</si>
  <si>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</si>
  <si>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</si>
  <si>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</si>
  <si>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</si>
  <si>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</si>
  <si>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</si>
  <si>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</si>
  <si>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</si>
  <si>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</si>
  <si>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</si>
  <si>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</si>
  <si>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</si>
  <si>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</si>
  <si>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</si>
  <si>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</si>
  <si>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</si>
  <si>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</si>
  <si>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</si>
  <si>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</si>
  <si>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</si>
  <si>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</si>
  <si>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</si>
  <si>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</si>
  <si>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</si>
  <si>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</si>
  <si>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</si>
  <si>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</si>
  <si>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</si>
  <si>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</si>
  <si>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</si>
  <si>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</si>
  <si>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</si>
  <si>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</si>
  <si>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</si>
  <si>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</si>
  <si>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</si>
  <si>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</si>
  <si>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</si>
  <si>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</si>
  <si>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</si>
  <si>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</si>
  <si>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</si>
  <si>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</si>
  <si>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</si>
  <si>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</si>
  <si>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</si>
  <si>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</si>
  <si>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</si>
  <si>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</si>
  <si>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</si>
  <si>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</si>
  <si>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</si>
  <si>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</si>
  <si>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</si>
  <si>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</si>
  <si>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</si>
  <si>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</si>
  <si>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</si>
  <si>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</si>
  <si>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</si>
  <si>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</si>
  <si>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</si>
  <si>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</si>
  <si>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</si>
  <si>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</si>
  <si>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</si>
  <si>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</si>
  <si>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</si>
  <si>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</si>
  <si>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</si>
  <si>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</si>
  <si>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</si>
  <si>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</si>
  <si>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</si>
  <si>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</si>
  <si>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</si>
  <si>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</si>
  <si>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</si>
  <si>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</si>
  <si>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</si>
  <si>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</si>
  <si>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</si>
  <si>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</si>
  <si>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</si>
  <si>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</si>
  <si>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</si>
  <si>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</si>
  <si>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</si>
  <si>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</si>
  <si>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</si>
  <si>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</si>
  <si>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</si>
  <si>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</si>
  <si>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</si>
  <si>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</si>
  <si>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</si>
  <si>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</si>
  <si>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</si>
  <si>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</si>
  <si>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</si>
  <si>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</si>
  <si>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</si>
  <si>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</si>
  <si>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</si>
  <si>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</si>
  <si>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</si>
  <si>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</si>
  <si>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</si>
  <si>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</si>
  <si>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</si>
  <si>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</si>
  <si>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</si>
  <si>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</si>
  <si>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</si>
  <si>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</si>
  <si>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</si>
  <si>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</si>
  <si>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</si>
  <si>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</si>
  <si>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</si>
  <si>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</si>
  <si>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</si>
  <si>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</si>
  <si>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</si>
  <si>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</si>
  <si>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</si>
  <si>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</si>
  <si>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</si>
  <si>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</si>
  <si>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</si>
  <si>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</si>
  <si>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</si>
  <si>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</si>
  <si>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</si>
  <si>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</si>
  <si>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</si>
  <si>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</si>
  <si>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</si>
  <si>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</si>
  <si>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</si>
  <si>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</si>
  <si>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</si>
  <si>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</si>
  <si>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</si>
  <si>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</si>
  <si>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</si>
  <si>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</si>
  <si>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</si>
  <si>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</si>
  <si>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</si>
  <si>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</si>
  <si>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</si>
  <si>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</si>
  <si>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</si>
  <si>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</si>
  <si>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</si>
  <si>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</si>
  <si>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</si>
  <si>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</si>
  <si>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</si>
  <si>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</si>
  <si>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</si>
  <si>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</si>
  <si>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</si>
  <si>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</si>
  <si>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</si>
  <si>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</si>
  <si>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</si>
  <si>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</si>
  <si>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</si>
  <si>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</si>
  <si>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</si>
  <si>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</si>
  <si>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</si>
  <si>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</si>
  <si>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</si>
  <si>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</si>
  <si>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</si>
  <si>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</si>
  <si>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</si>
  <si>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</si>
  <si>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</si>
  <si>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</si>
  <si>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</si>
  <si>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</si>
  <si>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</si>
  <si>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</si>
  <si>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</si>
  <si>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</si>
  <si>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</si>
  <si>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</si>
  <si>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</si>
  <si>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</si>
  <si>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</si>
  <si>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</si>
  <si>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</si>
  <si>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</si>
  <si>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</si>
  <si>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</si>
  <si>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</si>
  <si>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</si>
  <si>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</si>
  <si>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</si>
  <si>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</si>
  <si>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</si>
  <si>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</si>
  <si>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</si>
  <si>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</si>
  <si>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</si>
  <si>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</si>
  <si>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</si>
  <si>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</si>
  <si>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</si>
  <si>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</si>
  <si>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</si>
  <si>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</si>
  <si>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</si>
  <si>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</si>
  <si>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</si>
  <si>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</si>
  <si>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</si>
  <si>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</si>
  <si>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</si>
  <si>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</si>
  <si>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</si>
  <si>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</si>
  <si>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</si>
  <si>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</si>
  <si>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</si>
  <si>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</si>
  <si>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</si>
  <si>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</si>
  <si>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</si>
  <si>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</si>
  <si>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</si>
  <si>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</si>
  <si>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</si>
  <si>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</si>
  <si>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</si>
  <si>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</si>
  <si>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</si>
  <si>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</si>
  <si>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</si>
  <si>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</si>
  <si>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</si>
  <si>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</si>
  <si>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</si>
  <si>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</si>
  <si>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</si>
  <si>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</si>
  <si>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</si>
  <si>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</si>
  <si>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</si>
  <si>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</si>
  <si>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</si>
  <si>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</si>
  <si>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</si>
  <si>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</si>
  <si>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</si>
  <si>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</si>
  <si>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</si>
  <si>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</si>
  <si>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</si>
  <si>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</si>
  <si>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</si>
  <si>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</si>
  <si>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</si>
  <si>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</si>
  <si>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Hồi sinh và hồi toàn bộ máu (tiêu hao được)</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</si>
  <si>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</si>
  <si>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</si>
  <si>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</si>
  <si>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</si>
  <si>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</si>
  <si>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</si>
  <si>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</si>
  <si>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</si>
  <si>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</si>
  <si>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</si>
  <si>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</si>
  <si>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</si>
  <si>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</si>
  <si>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</si>
  <si>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</si>
  <si>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</si>
  <si>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</si>
  <si>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</si>
  <si>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Giảm mất độ bền vũ khí 12%, tăng tốc độ đánh và
sát thương cú đấm</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</si>
  <si>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</si>
  <si>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</si>
  <si>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</si>
  <si>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</si>
  <si>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</si>
  <si>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</si>
  <si>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</si>
  <si>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</si>
  <si>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</si>
  <si>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</si>
  <si>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</si>
  <si>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</si>
  <si>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</si>
  <si>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</si>
  <si>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</si>
  <si>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</si>
  <si>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</si>
  <si>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</si>
  <si>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</si>
  <si>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</si>
  <si>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</si>
  <si>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</si>
  <si>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</si>
  <si>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</si>
  <si>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</si>
  <si>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</si>
  <si>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</si>
  <si>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</si>
  <si>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</si>
  <si>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</si>
  <si>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</si>
  <si>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</si>
  <si>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</si>
  <si>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</si>
  <si>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</si>
  <si>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</si>
  <si>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</si>
  <si>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</si>
  <si>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</si>
  <si>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</si>
  <si>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</si>
  <si>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</si>
  <si>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</si>
  <si>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</si>
  <si>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</si>
  <si>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</si>
  <si>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</si>
  <si>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</si>
  <si>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</si>
  <si>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</si>
  <si>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</si>
  <si>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</si>
  <si>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</si>
  <si>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</si>
  <si>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</si>
  <si>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</si>
  <si>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</si>
  <si>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</si>
  <si>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</si>
  <si>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</si>
  <si>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</si>
  <si>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</si>
  <si>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</si>
  <si>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</si>
  <si>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</si>
  <si>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</si>
  <si>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</si>
  <si>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</si>
  <si>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</si>
  <si>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</si>
  <si>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</si>
  <si>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</si>
  <si>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</si>
  <si>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</si>
  <si>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</si>
  <si>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</si>
  <si>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</si>
  <si>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</si>
  <si>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</si>
  <si>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</si>
  <si>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</si>
  <si>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</si>
  <si>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</si>
  <si>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</si>
  <si>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</si>
  <si>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</si>
  <si>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</si>
  <si>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</si>
  <si>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</si>
  <si>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</si>
  <si>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</si>
  <si>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</si>
  <si>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</si>
  <si>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</si>
  <si>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</si>
  <si>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</si>
  <si>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</si>
  <si>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</si>
  <si>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</si>
  <si>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</si>
  <si>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</si>
  <si>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</si>
  <si>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</si>
  <si>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</si>
  <si>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</si>
  <si>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</si>
  <si>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</si>
  <si>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</si>
  <si>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</si>
  <si>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</si>
  <si>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</si>
  <si>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</si>
  <si>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</si>
  <si>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</si>
  <si>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</si>
  <si>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</si>
  <si>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</si>
  <si>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</si>
  <si>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</si>
  <si>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</si>
  <si>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</si>
  <si>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</si>
  <si>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</si>
  <si>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</si>
  <si>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</si>
  <si>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</si>
  <si>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</si>
  <si>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</si>
  <si>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</si>
  <si>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</si>
  <si>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</si>
  <si>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</si>
  <si>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</si>
  <si>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</si>
  <si>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</si>
  <si>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</si>
  <si>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</si>
  <si>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</si>
  <si>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</si>
  <si>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</si>
  <si>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</si>
  <si>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</si>
  <si>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</si>
  <si>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</si>
  <si>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</si>
  <si>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</si>
  <si>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</si>
  <si>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</si>
  <si>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</si>
  <si>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</si>
  <si>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</si>
  <si>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</si>
  <si>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</si>
  <si>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</si>
  <si>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</si>
  <si>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</si>
  <si>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</si>
  <si>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</si>
  <si>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</si>
  <si>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</si>
  <si>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</si>
  <si>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</si>
  <si>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</si>
  <si>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</si>
  <si>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</si>
  <si>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</si>
  <si>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</si>
  <si>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</si>
  <si>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</si>
  <si>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</si>
  <si>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</si>
  <si>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</si>
  <si>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</si>
  <si>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</si>
  <si>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</si>
  <si>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</si>
  <si>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</si>
  <si>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</si>
  <si>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</si>
  <si>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</si>
  <si>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</si>
  <si>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</si>
  <si>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</si>
  <si>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</si>
  <si>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</si>
  <si>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</si>
  <si>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</si>
  <si>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</si>
  <si>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</si>
  <si>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</si>
  <si>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</si>
  <si>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</si>
  <si>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</si>
  <si>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</si>
  <si>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</si>
  <si>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</si>
  <si>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</si>
  <si>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</si>
  <si>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</si>
  <si>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</si>
  <si>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</si>
  <si>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</si>
  <si>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</si>
  <si>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</si>
  <si>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</si>
  <si>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</si>
  <si>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</si>
  <si>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</si>
  <si>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</si>
  <si>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</si>
  <si>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</si>
  <si>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</si>
  <si>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</si>
  <si>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</si>
  <si>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</si>
  <si>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物攻：2
魔攻：10
魔抗：20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</si>
  <si>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</si>
  <si>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</si>
  <si>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</si>
  <si>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</si>
  <si>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</si>
  <si>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</si>
  <si>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</si>
  <si>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</si>
  <si>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</si>
  <si>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</si>
  <si>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</si>
  <si>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</si>
  <si>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</si>
  <si>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</si>
  <si>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</si>
  <si>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</si>
  <si>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</si>
  <si>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</si>
  <si>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</si>
  <si>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</si>
  <si>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</si>
  <si>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</si>
  <si>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</si>
  <si>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</si>
  <si>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</si>
  <si>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</si>
  <si>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</si>
  <si>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</si>
  <si>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</si>
  <si>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</si>
  <si>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</si>
  <si>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</si>
  <si>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</si>
  <si>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</si>
  <si>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</si>
  <si>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</si>
  <si>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</si>
  <si>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</si>
  <si>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</si>
  <si>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</si>
  <si>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</si>
  <si>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</si>
  <si>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</si>
  <si>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</si>
  <si>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</si>
  <si>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</si>
  <si>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</si>
  <si>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</si>
  <si>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</si>
  <si>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</si>
  <si>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</si>
  <si>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</si>
  <si>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</si>
  <si>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</si>
  <si>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</si>
  <si>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</si>
  <si>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</si>
  <si>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</si>
  <si>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</si>
  <si>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</si>
  <si>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</si>
  <si>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</si>
  <si>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</si>
  <si>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</si>
  <si>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</si>
  <si>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</si>
  <si>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</si>
  <si>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</si>
  <si>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</si>
  <si>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</si>
  <si>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</si>
  <si>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</si>
  <si>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</si>
  <si>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</si>
  <si>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</si>
  <si>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</si>
  <si>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</si>
  <si>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</si>
  <si>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</si>
  <si>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</si>
  <si>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</si>
  <si>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</si>
  <si>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</si>
  <si>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</si>
  <si>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</si>
  <si>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</si>
  <si>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</si>
  <si>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</si>
  <si>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</si>
  <si>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</si>
  <si>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</si>
  <si>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</si>
  <si>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</si>
  <si>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</si>
  <si>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</si>
  <si>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</si>
  <si>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</si>
  <si>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</si>
  <si>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</si>
  <si>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</si>
  <si>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</si>
  <si>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</si>
  <si>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</si>
  <si>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</si>
  <si>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</si>
  <si>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</si>
  <si>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</si>
  <si>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</si>
  <si>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</si>
  <si>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</si>
  <si>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</si>
  <si>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</si>
  <si>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</si>
  <si>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</si>
  <si>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</si>
  <si>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</si>
  <si>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</si>
  <si>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</si>
  <si>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</si>
  <si>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</si>
  <si>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</si>
  <si>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</si>
  <si>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</si>
  <si>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</si>
  <si>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</si>
  <si>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</si>
  <si>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</si>
  <si>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</si>
  <si>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</si>
  <si>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</si>
  <si>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</si>
  <si>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</si>
  <si>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</si>
  <si>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</si>
  <si>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</si>
  <si>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</si>
  <si>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</si>
  <si>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</si>
  <si>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</si>
  <si>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</si>
  <si>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</si>
  <si>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</si>
  <si>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</si>
  <si>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</si>
  <si>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</si>
  <si>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</si>
  <si>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</si>
  <si>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</si>
  <si>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</si>
  <si>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</si>
  <si>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</si>
  <si>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</si>
  <si>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</si>
  <si>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</si>
  <si>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</si>
  <si>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</si>
  <si>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</si>
  <si>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</si>
  <si>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</si>
  <si>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</si>
  <si>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</si>
  <si>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</si>
  <si>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</si>
  <si>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</si>
  <si>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</si>
  <si>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</si>
  <si>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</si>
  <si>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</si>
  <si>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</si>
  <si>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</si>
  <si>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</si>
  <si>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</si>
  <si>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</si>
  <si>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</si>
  <si>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</si>
  <si>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</si>
  <si>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</si>
  <si>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</si>
  <si>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</si>
  <si>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</si>
  <si>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</si>
  <si>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</si>
  <si>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</si>
  <si>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</si>
  <si>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</si>
  <si>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</si>
  <si>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</si>
  <si>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</si>
  <si>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</si>
  <si>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</si>
  <si>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</si>
  <si>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</si>
  <si>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</si>
  <si>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</si>
  <si>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</si>
  <si>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</si>
  <si>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</si>
  <si>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</si>
  <si>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</si>
  <si>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</si>
  <si>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</si>
  <si>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</si>
  <si>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</si>
  <si>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</si>
  <si>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</si>
  <si>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</si>
  <si>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</si>
  <si>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</si>
  <si>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</si>
  <si>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</si>
  <si>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</si>
  <si>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</si>
  <si>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</si>
  <si>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</si>
  <si>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</si>
  <si>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</si>
  <si>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</si>
  <si>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</si>
  <si>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</si>
  <si>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</si>
  <si>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</si>
  <si>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</si>
  <si>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</si>
  <si>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</si>
  <si>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</si>
  <si>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</si>
  <si>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</si>
  <si>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</si>
  <si>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</si>
  <si>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</si>
  <si>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</si>
  <si>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</si>
  <si>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</si>
  <si>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</si>
  <si>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</si>
  <si>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</si>
  <si>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</si>
  <si>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</si>
  <si>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</si>
  <si>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</si>
  <si>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</si>
  <si>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</si>
  <si>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</si>
  <si>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</si>
  <si>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</si>
  <si>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</si>
  <si>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</si>
  <si>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</si>
  <si>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</si>
  <si>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</si>
  <si>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</si>
  <si>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</si>
  <si>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</si>
  <si>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</si>
  <si>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</si>
  <si>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</si>
  <si>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</si>
  <si>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</si>
  <si>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</si>
  <si>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</si>
  <si>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</si>
  <si>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</si>
  <si>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</si>
  <si>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</si>
  <si>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</si>
  <si>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</si>
  <si>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</si>
  <si>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</si>
  <si>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</si>
  <si>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</si>
  <si>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</si>
  <si>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</si>
  <si>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</si>
  <si>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</si>
  <si>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</si>
  <si>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</si>
  <si>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</si>
  <si>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</si>
  <si>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Phòng thủ vật lý: 2
Kháng m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</si>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</sst>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alle Linkfunktionen"&amp;" nutzen zu können.
(In einigen Regionen ist möglicherweise weiterhin ein VPN erforderlich, um auf die Webseite zuzugreifen.)")</f>
        <v>Da der Strategiegegenstand „Abenteurertipps“ im Spiel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IFERROR(__xludf.DUMMYFUNCTION("GOOGLETRANSLATE(A74,""zh-tw"",""ja"")"),"2024/11/20にバージョン0.5Aのコンテンツを追加しました - イベント/プロンプト")</f>
        <v>2024/11/20にバージョン0.5Aのコンテンツを追加しました - イベント/プロンプト</v>
      </c>
      <c r="C74" s="44" t="str">
        <f>IFERROR(__xludf.DUMMYFUNCTION("GOOGLETRANSLATE(A74,""zh-tw"",""en"")"),"Added version 0.5A content on 2024/11/20 - Events/Prompts")</f>
        <v>Added version 0.5A content on 2024/11/20 - Events/Prompts</v>
      </c>
      <c r="D74" s="43" t="str">
        <f>IFERROR(__xludf.DUMMYFUNCTION("GOOGLETRANSLATE(A74,""zh-tw"",""zh"")"),"2024/11/20 新增0.5A版本内容-事件/提示")</f>
        <v>2024/11/20 新增0.5A版本内容-事件/提示</v>
      </c>
      <c r="E74" s="45" t="str">
        <f>IFERROR(__xludf.DUMMYFUNCTION("GOOGLETRANSLATE(A74,""zh-tw"",""es-MX"")"),"Se añadió contenido de la versión 0.5A el 20/11/2024 - Eventos/Avisos")</f>
        <v>Se añadió contenido de la versión 0.5A el 20/11/2024 - Eventos/Avisos</v>
      </c>
      <c r="F74" s="45" t="str">
        <f>IFERROR(__xludf.DUMMYFUNCTION("GOOGLETRANSLATE(A74,""zh-tw"",""KO"")"),"2024/11/20에 버전 0.5A 콘텐츠 추가 - 이벤트/프롬프트")</f>
        <v>2024/11/20에 버전 0.5A 콘텐츠 추가 - 이벤트/프롬프트</v>
      </c>
      <c r="G74" s="45" t="str">
        <f>IFERROR(__xludf.DUMMYFUNCTION("GOOGLETRANSLATE(A74,""zh-tw"",""RU"")"),"Добавлен контент версии 0.5A 20.11.2024 — События/Подсказки")</f>
        <v>Добавлен контент версии 0.5A 20.11.2024 — События/Подсказки</v>
      </c>
      <c r="H74" s="45" t="str">
        <f>IFERROR(__xludf.DUMMYFUNCTION("GOOGLETRANSLATE(A74,""zh-tw"",""DE"")"),"Inhalte der Version 0.5A wurden am 20.11.2024 hinzugefügt – Ereignisse/Aufforderungen")</f>
        <v>Inhalte der Version 0.5A wurden am 20.11.2024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一部書式を調整しました")</f>
        <v>2024/10/14 一部書式を調整しました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IFERROR(__xludf.DUMMYFUNCTION("GOOGLETRANSLATE(A87,""zh-tw"",""ja"")"),"2024/10/9のイベントとお知らせを追加しました")</f>
        <v>2024/10/9のイベントとお知らせを追加しました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f>
        <v>마찬가지로 여동생이 보라색 심장과 높은 성욕을 가지고 있다면...</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않았습니다. 야간 습격 장면을 리메이크하는 것을 기다리고 있습니다.")</f>
        <v>아직 구현되지 않았습니다.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(historia con notas especiales).")</f>
        <v>Obtén el arma Chidori (historia con notas especiales).</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광산 지도에는 누군가가 넘어진 구역이 표시되어 있습니다.")</f>
        <v>개발 지역(광산) 광산 지도에는 누군가가 넘어진 구역이 표시되어 있습니다.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На карте шахты обозначен участок, где кто-то упал.")</f>
        <v>Разрабатываемая территория (шахта) На карте шахты обозначен участок, где кто-то упал.</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마셔서 상태 효과를 얻을 수 있습니다.")</f>
        <v>형은 이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 열 카르스트 벨트")</f>
        <v>다자오 열 카르스트 벨트</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IFERROR(__xludf.DUMMYFUNCTION("GOOGLETRANSLATE(B59,""zh-tw"",""ru"")"),"Термальный карстовый пояс Дацзяо")</f>
        <v>Термальный карстовый пояс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연결될 수 있습니다.")</f>
        <v>바위를 치운 후, 산 속 동굴로 연결될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камни, можно соединиться с пещерами в горе.")</f>
        <v>Расчистив камни,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восстанавливается.")</f>
        <v>Открывайте осторожно.
*Не восстанавливается.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Кролика-горничной - 3")</f>
        <v>Зона Босса Кролика-горничной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findest du in der Fertigkeitsleiste.)")</f>
        <v>Hol dir die Ausrüstung „Erdbeeren zurückerobern!!“
(Befehle findest du in der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 conversación.")</f>
        <v>CTRL puede acelerar la conversación.</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IFERROR(__xludf.DUMMYFUNCTION("GOOGLETRANSLATE(A14,""zh-tw"",""ja"")"),"夜襲は兄の性欲が一定値を超えた時のみ発動します。")</f>
        <v>夜襲は兄の性欲が一定値を超えた時のみ発動します。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3"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考えは、ダグラス・アダムスの小説『銀河ヒッチハイク・ガイド』に出てくる「人生、宇宙、そして万物に対する究極の答えは何か？」という質問に対する答えです。")</f>
        <v>&lt;42&gt;、トイレでの考えは、ダグラス・アダムスの小説『銀河ヒッチハイク・ガイド』に出てくる「人生、宇宙、そして万物に対する究極の答えは何か？」という質問に対する答えです。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3"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3"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mit jedem Gegner, den sie berührt, die Position.")</f>
        <v>Die Ehwaz-Rune tauscht nach dem Werfen mit jedem Gegner, den sie berührt, die Position.</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3"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3"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3"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ножка/Перья странной птицы")</f>
        <v>Куриная ножка/Перья странной птицы</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IFERROR(__xludf.DUMMYFUNCTION("GOOGLETRANSLATE(A18,""zh-tw"",""es-MX"")"),"Un huevo muy grande")</f>
        <v>Un huevo muy grande</v>
      </c>
      <c r="N18" s="162" t="str">
        <f>IFERROR(__xludf.DUMMYFUNCTION("GOOGLETRANSLATE(B18,""zh-tw"",""es-MX"")"),"Un huevo muy grande")</f>
        <v>Un 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сломайте).")</f>
        <v>Поднимите его со дна руин (не сломайте).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확률)")</f>
        <v>폭탄을 사용하여 수면을 폭파하세요.
(최대 3세트의 전리품 획득)
(적 생물이나 강의 군주 보스를 소환할 수 있는 창의적인 확률)</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IFERROR(__xludf.DUMMYFUNCTION("GOOGLETRANSLATE(B32,""zh-tw"",""ja"")"),"ディープマジッククラスター / スライムスライム / 汎用アイテム")</f>
        <v>ディープマジッククラスター / スライムスライム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magia profunda / Limo Limo / Objeto de uso general")</f>
        <v>Racimo de magia profunda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IFERROR(__xludf.DUMMYFUNCTION("GOOGLETRANSLATE(B32,""zh-tw"",""ru"")"),"Глубокий магический кластер / Слизь / Предмет общего назначения")</f>
        <v>Глубокий магический кластер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ataque aumenta en función de los HP máximos.")</f>
        <v>Ataque físico: 2. El ataque aumenta en función de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Атака увеличивается в зависимости от максимального уровня здоровья.")</f>
        <v>Физическая атака: 2. Атака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venenosas")</f>
        <v>aguja de esporas venenosas</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IFERROR(__xludf.DUMMYFUNCTION("GOOGLETRANSLATE(A16,""zh-tw"",""ru"")"),"Игла с ядовитыми спорами")</f>
        <v>Игла с ядовитыми спорами</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IFERROR(__xludf.DUMMYFUNCTION("GOOGLETRANSLATE(A23,""zh-tw"",""ru"")"),"Паразитарный клинок")</f>
        <v>Паразитарный клинок</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38"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38"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38" t="s">
        <v>5042</v>
      </c>
      <c r="S23" s="17"/>
      <c r="T23" s="17"/>
      <c r="U23" s="17"/>
      <c r="V23" s="17"/>
      <c r="W23" s="17"/>
      <c r="X23" s="17"/>
      <c r="Y23" s="17"/>
      <c r="Z23" s="17"/>
    </row>
    <row r="24">
      <c r="A24" s="334" t="s">
        <v>5043</v>
      </c>
      <c r="B24" s="317" t="s">
        <v>5044</v>
      </c>
      <c r="C24" s="346" t="s">
        <v>5045</v>
      </c>
      <c r="D24" s="347" t="str">
        <f>IFERROR(__xludf.DUMMYFUNCTION("GOOGLETRANSLATE(B24,""zh-tw"",""ja"")"),"スタミナが増加（基本25、追加ボーナス2%）。スタミナ回復効果が20%増加。")</f>
        <v>スタミナが増加（基本25、追加ボーナス2%）。スタミナ回復効果が20%増加。</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base 30, bonificación adicional del 10%. Obtiene el efecto de recuperación automática de resistencia, la tasa de recuperación de resistencia aumenta un 25%.")</f>
        <v>Resistencia aumentada, base 30, bonificación adicional del 10%. Obtiene el efecto de recuperación automática de resistencia, la tasa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34" t="s">
        <v>5059</v>
      </c>
      <c r="P25" s="317" t="s">
        <v>5060</v>
      </c>
      <c r="Q25" s="337" t="s">
        <v>5061</v>
      </c>
      <c r="R25" s="338"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64" t="s">
        <v>5073</v>
      </c>
      <c r="S26" s="17"/>
      <c r="T26" s="17"/>
      <c r="U26" s="17"/>
      <c r="V26" s="17"/>
      <c r="W26" s="17"/>
      <c r="X26" s="17"/>
      <c r="Y26" s="17"/>
      <c r="Z26" s="17"/>
    </row>
    <row r="27">
      <c r="A27" s="333" t="s">
        <v>5074</v>
      </c>
      <c r="B27" s="161" t="s">
        <v>5075</v>
      </c>
      <c r="C27" s="346" t="s">
        <v>5076</v>
      </c>
      <c r="D27" s="347"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38"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38"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IFERROR(__xludf.DUMMYFUNCTION("GOOGLETRANSLATE(A31,""zh-tw"",""ru"")"),"Пронзающие гвозди доспехи")</f>
        <v>Пронзающие гвозди доспехи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38"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323"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38"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HPが低いと防御力が上昇")</f>
        <v>物理防御力：10
魔法耐性：4
HPが低いと防御力が上昇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Poca vida aumenta la defensa")</f>
        <v>Defensa física: 10
Resistencia mágica: 4
Poca vida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34" t="s">
        <v>5203</v>
      </c>
      <c r="P38" s="317" t="s">
        <v>5204</v>
      </c>
      <c r="Q38" s="337" t="s">
        <v>5205</v>
      </c>
      <c r="R38" s="338" t="s">
        <v>5206</v>
      </c>
      <c r="S38" s="17"/>
      <c r="T38" s="17"/>
      <c r="U38" s="17"/>
      <c r="V38" s="17"/>
      <c r="W38" s="17"/>
      <c r="X38" s="17"/>
      <c r="Y38" s="17"/>
      <c r="Z38" s="17"/>
    </row>
    <row r="39">
      <c r="A39" s="339" t="s">
        <v>5207</v>
      </c>
      <c r="B39" s="161" t="s">
        <v>5208</v>
      </c>
      <c r="C39" s="346" t="s">
        <v>5209</v>
      </c>
      <c r="D39" s="347" t="str">
        <f>IFERROR(__xludf.DUMMYFUNCTION("GOOGLETRANSLATE(B39,""zh-tw"",""ja"")"),"物理攻撃力: 2
魔法攻撃力: 10
魔法耐性: 20
オートエイム")</f>
        <v>物理攻撃力: 2
魔法攻撃力: 10
魔法耐性: 20
オートエイム</v>
      </c>
      <c r="E39" s="333" t="s">
        <v>5210</v>
      </c>
      <c r="F39" s="161" t="s">
        <v>5211</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5212</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5213</v>
      </c>
      <c r="P39" s="317" t="s">
        <v>5214</v>
      </c>
      <c r="Q39" s="337" t="s">
        <v>5215</v>
      </c>
      <c r="R39" s="325" t="s">
        <v>5216</v>
      </c>
      <c r="S39" s="17"/>
      <c r="T39" s="17"/>
      <c r="U39" s="17"/>
      <c r="V39" s="17"/>
      <c r="W39" s="17"/>
      <c r="X39" s="17"/>
      <c r="Y39" s="17"/>
      <c r="Z39" s="17"/>
    </row>
    <row r="40">
      <c r="A40" s="333" t="s">
        <v>5217</v>
      </c>
      <c r="B40" s="161" t="s">
        <v>5218</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5219</v>
      </c>
      <c r="F40" s="161" t="s">
        <v>5220</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5221</v>
      </c>
      <c r="L40" s="161" t="s">
        <v>5222</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5223</v>
      </c>
      <c r="P40" s="317" t="s">
        <v>5224</v>
      </c>
      <c r="Q40" s="337" t="s">
        <v>5225</v>
      </c>
      <c r="R40" s="338" t="s">
        <v>5226</v>
      </c>
      <c r="S40" s="17"/>
      <c r="T40" s="17"/>
      <c r="U40" s="17"/>
      <c r="V40" s="17"/>
      <c r="W40" s="17"/>
      <c r="X40" s="17"/>
      <c r="Y40" s="17"/>
      <c r="Z40" s="17"/>
    </row>
    <row r="41">
      <c r="A41" s="333" t="s">
        <v>5227</v>
      </c>
      <c r="B41" s="161" t="s">
        <v>5228</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5229</v>
      </c>
      <c r="F41" s="161" t="s">
        <v>5230</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5231</v>
      </c>
      <c r="L41" s="161" t="s">
        <v>5232</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5233</v>
      </c>
      <c r="P41" s="317" t="s">
        <v>5234</v>
      </c>
      <c r="Q41" s="337" t="s">
        <v>5235</v>
      </c>
      <c r="R41" s="338" t="s">
        <v>5236</v>
      </c>
      <c r="S41" s="17"/>
      <c r="T41" s="17"/>
      <c r="U41" s="17"/>
      <c r="V41" s="17"/>
      <c r="W41" s="17"/>
      <c r="X41" s="17"/>
      <c r="Y41" s="17"/>
      <c r="Z41" s="17"/>
    </row>
    <row r="42">
      <c r="A42" s="339" t="s">
        <v>5237</v>
      </c>
      <c r="B42" s="161" t="s">
        <v>5238</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5239</v>
      </c>
      <c r="F42" s="161" t="s">
        <v>5240</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5241</v>
      </c>
      <c r="L42" s="161" t="s">
        <v>5242</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5243</v>
      </c>
      <c r="P42" s="317" t="s">
        <v>5244</v>
      </c>
      <c r="Q42" s="337" t="s">
        <v>5245</v>
      </c>
      <c r="R42" s="338" t="s">
        <v>5246</v>
      </c>
      <c r="S42" s="17"/>
      <c r="T42" s="17"/>
      <c r="U42" s="17"/>
      <c r="V42" s="17"/>
      <c r="W42" s="17"/>
      <c r="X42" s="17"/>
      <c r="Y42" s="17"/>
      <c r="Z42" s="17"/>
    </row>
    <row r="43">
      <c r="A43" s="333" t="s">
        <v>5247</v>
      </c>
      <c r="B43" s="161" t="s">
        <v>5248</v>
      </c>
      <c r="C43" s="346" t="s">
        <v>5249</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5250</v>
      </c>
      <c r="F43" s="161" t="s">
        <v>5251</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5252</v>
      </c>
      <c r="L43" s="161" t="s">
        <v>5253</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5254</v>
      </c>
      <c r="P43" s="317" t="s">
        <v>5255</v>
      </c>
      <c r="Q43" s="337" t="s">
        <v>5256</v>
      </c>
      <c r="R43" s="338" t="s">
        <v>5257</v>
      </c>
      <c r="S43" s="17"/>
      <c r="T43" s="17"/>
      <c r="U43" s="17"/>
      <c r="V43" s="17"/>
      <c r="W43" s="17"/>
      <c r="X43" s="17"/>
      <c r="Y43" s="17"/>
      <c r="Z43" s="17"/>
    </row>
    <row r="44">
      <c r="A44" s="333" t="s">
        <v>5258</v>
      </c>
      <c r="B44" s="161" t="s">
        <v>5259</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5260</v>
      </c>
      <c r="F44" s="161" t="s">
        <v>5261</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5262</v>
      </c>
      <c r="L44" s="161" t="s">
        <v>5263</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5264</v>
      </c>
      <c r="P44" s="317" t="s">
        <v>5265</v>
      </c>
      <c r="Q44" s="337" t="s">
        <v>5266</v>
      </c>
      <c r="R44" s="338" t="s">
        <v>5267</v>
      </c>
      <c r="S44" s="17"/>
      <c r="T44" s="17"/>
      <c r="U44" s="17"/>
      <c r="V44" s="17"/>
      <c r="W44" s="17"/>
      <c r="X44" s="17"/>
      <c r="Y44" s="17"/>
      <c r="Z44" s="17"/>
    </row>
    <row r="45">
      <c r="A45" s="333" t="s">
        <v>5268</v>
      </c>
      <c r="B45" s="161" t="s">
        <v>5269</v>
      </c>
      <c r="C45" s="346" t="s">
        <v>5270</v>
      </c>
      <c r="D45" s="185" t="s">
        <v>5271</v>
      </c>
      <c r="E45" s="333" t="s">
        <v>5272</v>
      </c>
      <c r="F45" s="161" t="s">
        <v>5273</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5274</v>
      </c>
      <c r="L45" s="161" t="s">
        <v>5275</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5276</v>
      </c>
      <c r="P45" s="317" t="s">
        <v>5277</v>
      </c>
      <c r="Q45" s="337" t="s">
        <v>5278</v>
      </c>
      <c r="R45" s="338" t="s">
        <v>5279</v>
      </c>
      <c r="S45" s="17"/>
      <c r="T45" s="17"/>
      <c r="U45" s="17"/>
      <c r="V45" s="17"/>
      <c r="W45" s="17"/>
      <c r="X45" s="17"/>
      <c r="Y45" s="17"/>
      <c r="Z45" s="17"/>
    </row>
    <row r="46">
      <c r="A46" s="334" t="s">
        <v>5280</v>
      </c>
      <c r="B46" s="317" t="s">
        <v>5281</v>
      </c>
      <c r="C46" s="346" t="s">
        <v>5282</v>
      </c>
      <c r="D46" s="347" t="str">
        <f>IFERROR(__xludf.DUMMYFUNCTION("GOOGLETRANSLATE(B46,""zh-tw"",""ja"")"),"魔法耐性: 10
幸運: 10
翌日は晴れ")</f>
        <v>魔法耐性: 10
幸運: 10
翌日は晴れ</v>
      </c>
      <c r="E46" s="333" t="s">
        <v>5283</v>
      </c>
      <c r="F46" s="161" t="s">
        <v>5284</v>
      </c>
      <c r="G46" s="335" t="str">
        <f>IFERROR(__xludf.DUMMYFUNCTION("GOOGLETRANSLATE(A46,""zh-tw"",""zh"")"),"晴天娃娃")</f>
        <v>晴天娃娃</v>
      </c>
      <c r="H46" s="162" t="str">
        <f>IFERROR(__xludf.DUMMYFUNCTION("GOOGLETRANSLATE(B46,""zh-tw"",""zh"")"),"魔抗：10
幸运：10
第二天晴天")</f>
        <v>魔抗：10
幸运：10
第二天晴天</v>
      </c>
      <c r="I46" s="333" t="s">
        <v>5283</v>
      </c>
      <c r="J46" s="162" t="str">
        <f>IFERROR(__xludf.DUMMYFUNCTION("GOOGLETRANSLATE(B46,""zh-tw"",""es-MX"")"),"Resistencia mágica: 10
Suerte: 10
Día soleado al día siguiente")</f>
        <v>Resistencia mágica: 10
Suerte: 10
Día soleado al día siguiente</v>
      </c>
      <c r="K46" s="333" t="s">
        <v>5285</v>
      </c>
      <c r="L46" s="161" t="s">
        <v>5286</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5287</v>
      </c>
      <c r="P46" s="317" t="s">
        <v>5288</v>
      </c>
      <c r="Q46" s="349" t="s">
        <v>5289</v>
      </c>
      <c r="R46" s="338" t="s">
        <v>5290</v>
      </c>
      <c r="S46" s="17"/>
      <c r="T46" s="17"/>
      <c r="U46" s="17"/>
      <c r="V46" s="17"/>
      <c r="W46" s="17"/>
      <c r="X46" s="17"/>
      <c r="Y46" s="17"/>
      <c r="Z46" s="17"/>
    </row>
    <row r="47">
      <c r="A47" s="334" t="s">
        <v>5291</v>
      </c>
      <c r="B47" s="317" t="s">
        <v>5292</v>
      </c>
      <c r="C47" s="346" t="s">
        <v>5293</v>
      </c>
      <c r="D47" s="347" t="str">
        <f>IFERROR(__xludf.DUMMYFUNCTION("GOOGLETRANSLATE(B47,""zh-tw"",""ja"")"),"魔法耐性：10
幸運：10
2日目は曇りでした。")</f>
        <v>魔法耐性：10
幸運：10
2日目は曇りでした。</v>
      </c>
      <c r="E47" s="333" t="s">
        <v>5294</v>
      </c>
      <c r="F47" s="161" t="s">
        <v>5295</v>
      </c>
      <c r="G47" s="335" t="str">
        <f>IFERROR(__xludf.DUMMYFUNCTION("GOOGLETRANSLATE(A47,""zh-tw"",""zh"")"),"阴天娃娃")</f>
        <v>阴天娃娃</v>
      </c>
      <c r="H47" s="162" t="str">
        <f>IFERROR(__xludf.DUMMYFUNCTION("GOOGLETRANSLATE(B47,""zh-tw"",""zh"")"),"魔抗：10
幸运：10
第二天阴天")</f>
        <v>魔抗：10
幸运：10
第二天阴天</v>
      </c>
      <c r="I47" s="333" t="s">
        <v>5294</v>
      </c>
      <c r="J47" s="162" t="str">
        <f>IFERROR(__xludf.DUMMYFUNCTION("GOOGLETRANSLATE(B47,""zh-tw"",""es-MX"")"),"Resistencia mágica: 10
Suerte: 10
El segundo día estuvo nublado.")</f>
        <v>Resistencia mágica: 10
Suerte: 10
El segundo día estuvo nublado.</v>
      </c>
      <c r="K47" s="334" t="s">
        <v>5296</v>
      </c>
      <c r="L47" s="161" t="s">
        <v>5297</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5298</v>
      </c>
      <c r="P47" s="317" t="s">
        <v>5299</v>
      </c>
      <c r="Q47" s="349" t="s">
        <v>5300</v>
      </c>
      <c r="R47" s="338" t="s">
        <v>5301</v>
      </c>
      <c r="S47" s="17"/>
      <c r="T47" s="17"/>
      <c r="U47" s="17"/>
      <c r="V47" s="17"/>
      <c r="W47" s="17"/>
      <c r="X47" s="17"/>
      <c r="Y47" s="17"/>
      <c r="Z47" s="17"/>
    </row>
    <row r="48">
      <c r="A48" s="334" t="s">
        <v>5302</v>
      </c>
      <c r="B48" s="317" t="s">
        <v>5303</v>
      </c>
      <c r="C48" s="346" t="s">
        <v>5304</v>
      </c>
      <c r="D48" s="347" t="str">
        <f>IFERROR(__xludf.DUMMYFUNCTION("GOOGLETRANSLATE(B48,""zh-tw"",""ja"")"),"魔法耐性：10
幸運：10
翌日は雨だった。")</f>
        <v>魔法耐性：10
幸運：10
翌日は雨だった。</v>
      </c>
      <c r="E48" s="333" t="s">
        <v>5305</v>
      </c>
      <c r="F48" s="161" t="s">
        <v>5306</v>
      </c>
      <c r="G48" s="335" t="str">
        <f>IFERROR(__xludf.DUMMYFUNCTION("GOOGLETRANSLATE(A48,""zh-tw"",""zh"")"),"雨天娃娃")</f>
        <v>雨天娃娃</v>
      </c>
      <c r="H48" s="162" t="str">
        <f>IFERROR(__xludf.DUMMYFUNCTION("GOOGLETRANSLATE(B48,""zh-tw"",""zh"")"),"魔抗：10
幸运：10
第二天雨天")</f>
        <v>魔抗：10
幸运：10
第二天雨天</v>
      </c>
      <c r="I48" s="333" t="s">
        <v>5305</v>
      </c>
      <c r="J48" s="162" t="str">
        <f>IFERROR(__xludf.DUMMYFUNCTION("GOOGLETRANSLATE(B48,""zh-tw"",""es-MX"")"),"Resistencia mágica: 10
Suerte: 10
Al día siguiente llovió.")</f>
        <v>Resistencia mágica: 10
Suerte: 10
Al día siguiente llovió.</v>
      </c>
      <c r="K48" s="333" t="s">
        <v>5307</v>
      </c>
      <c r="L48" s="161" t="s">
        <v>5308</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5309</v>
      </c>
      <c r="P48" s="317" t="s">
        <v>5310</v>
      </c>
      <c r="Q48" s="349" t="s">
        <v>5311</v>
      </c>
      <c r="R48" s="338" t="s">
        <v>5312</v>
      </c>
      <c r="S48" s="17"/>
      <c r="T48" s="17"/>
      <c r="U48" s="17"/>
      <c r="V48" s="17"/>
      <c r="W48" s="17"/>
      <c r="X48" s="17"/>
      <c r="Y48" s="17"/>
      <c r="Z48" s="17"/>
    </row>
    <row r="49">
      <c r="A49" s="333" t="s">
        <v>5313</v>
      </c>
      <c r="B49" s="161" t="s">
        <v>5314</v>
      </c>
      <c r="C49" s="346" t="s">
        <v>5313</v>
      </c>
      <c r="D49" s="347" t="str">
        <f>IFERROR(__xludf.DUMMYFUNCTION("GOOGLETRANSLATE(B49,""zh-tw"",""ja"")"),"物理防御力：1
魔法耐性：10
幸運：5
最大HPを増加")</f>
        <v>物理防御力：1
魔法耐性：10
幸運：5
最大HPを増加</v>
      </c>
      <c r="E49" s="333" t="s">
        <v>5315</v>
      </c>
      <c r="F49" s="161" t="s">
        <v>5316</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5317</v>
      </c>
      <c r="L49" s="161" t="s">
        <v>5318</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5319</v>
      </c>
      <c r="P49" s="317" t="s">
        <v>5320</v>
      </c>
      <c r="Q49" s="337" t="s">
        <v>5321</v>
      </c>
      <c r="R49" s="338" t="s">
        <v>5322</v>
      </c>
      <c r="S49" s="17"/>
      <c r="T49" s="17"/>
      <c r="U49" s="17"/>
      <c r="V49" s="17"/>
      <c r="W49" s="17"/>
      <c r="X49" s="17"/>
      <c r="Y49" s="17"/>
      <c r="Z49" s="17"/>
    </row>
    <row r="50">
      <c r="A50" s="333" t="s">
        <v>4264</v>
      </c>
      <c r="B50" s="161" t="s">
        <v>5323</v>
      </c>
      <c r="C50" s="346" t="s">
        <v>4266</v>
      </c>
      <c r="D50" s="347" t="str">
        <f>IFERROR(__xludf.DUMMYFUNCTION("GOOGLETRANSLATE(B50,""zh-tw"",""ja"")"),"魔法耐性: 30 回復不能、7秒間無敵")</f>
        <v>魔法耐性: 30 回復不能、7秒間無敵</v>
      </c>
      <c r="E50" s="333" t="s">
        <v>4268</v>
      </c>
      <c r="F50" s="161" t="s">
        <v>5324</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5325</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5326</v>
      </c>
      <c r="Q50" s="337" t="s">
        <v>4274</v>
      </c>
      <c r="R50" s="338" t="s">
        <v>5327</v>
      </c>
      <c r="S50" s="17"/>
      <c r="T50" s="17"/>
      <c r="U50" s="17"/>
      <c r="V50" s="17"/>
      <c r="W50" s="17"/>
      <c r="X50" s="17"/>
      <c r="Y50" s="17"/>
      <c r="Z50" s="17"/>
    </row>
    <row r="51">
      <c r="A51" s="333" t="s">
        <v>5328</v>
      </c>
      <c r="B51" s="161" t="s">
        <v>5329</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5330</v>
      </c>
      <c r="F51" s="161" t="s">
        <v>5331</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5332</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5333</v>
      </c>
      <c r="P51" s="317" t="s">
        <v>5334</v>
      </c>
      <c r="Q51" s="337" t="s">
        <v>5335</v>
      </c>
      <c r="R51" s="338" t="s">
        <v>5336</v>
      </c>
      <c r="S51" s="17"/>
      <c r="T51" s="17"/>
      <c r="U51" s="17"/>
      <c r="V51" s="17"/>
      <c r="W51" s="17"/>
      <c r="X51" s="17"/>
      <c r="Y51" s="17"/>
      <c r="Z51" s="17"/>
    </row>
    <row r="52">
      <c r="A52" s="333" t="s">
        <v>5337</v>
      </c>
      <c r="B52" s="161" t="s">
        <v>5338</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5339</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5340</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5341</v>
      </c>
      <c r="P52" s="317" t="s">
        <v>5342</v>
      </c>
      <c r="Q52" s="337" t="s">
        <v>5343</v>
      </c>
      <c r="R52" s="338" t="s">
        <v>5344</v>
      </c>
      <c r="S52" s="17"/>
      <c r="T52" s="17"/>
      <c r="U52" s="17"/>
      <c r="V52" s="17"/>
      <c r="W52" s="17"/>
      <c r="X52" s="17"/>
      <c r="Y52" s="17"/>
      <c r="Z52" s="17"/>
    </row>
    <row r="53">
      <c r="A53" s="333" t="s">
        <v>5345</v>
      </c>
      <c r="B53" s="161" t="s">
        <v>5346</v>
      </c>
      <c r="C53" s="346" t="s">
        <v>5347</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5348</v>
      </c>
      <c r="F53" s="161" t="s">
        <v>5349</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5350</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5351</v>
      </c>
      <c r="P53" s="317" t="s">
        <v>5352</v>
      </c>
      <c r="Q53" s="337" t="s">
        <v>5353</v>
      </c>
      <c r="R53" s="164" t="s">
        <v>5354</v>
      </c>
      <c r="S53" s="17"/>
      <c r="T53" s="17"/>
      <c r="U53" s="17"/>
      <c r="V53" s="17"/>
      <c r="W53" s="17"/>
      <c r="X53" s="17"/>
      <c r="Y53" s="17"/>
      <c r="Z53" s="17"/>
    </row>
    <row r="54">
      <c r="A54" s="333" t="s">
        <v>5355</v>
      </c>
      <c r="B54" s="161" t="s">
        <v>5356</v>
      </c>
      <c r="C54" s="346" t="s">
        <v>5357</v>
      </c>
      <c r="D54" s="161" t="s">
        <v>5358</v>
      </c>
      <c r="E54" s="333" t="s">
        <v>5359</v>
      </c>
      <c r="F54" s="161" t="s">
        <v>5360</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5361</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5362</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5363</v>
      </c>
      <c r="P54" s="317" t="s">
        <v>5364</v>
      </c>
      <c r="Q54" s="337" t="s">
        <v>5365</v>
      </c>
      <c r="R54" s="338" t="s">
        <v>5366</v>
      </c>
      <c r="S54" s="17"/>
      <c r="T54" s="17"/>
      <c r="U54" s="17"/>
      <c r="V54" s="17"/>
      <c r="W54" s="17"/>
      <c r="X54" s="17"/>
      <c r="Y54" s="17"/>
      <c r="Z54" s="17"/>
    </row>
    <row r="55">
      <c r="A55" s="333" t="s">
        <v>4302</v>
      </c>
      <c r="B55" s="161" t="s">
        <v>5367</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5368</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5369</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5370</v>
      </c>
      <c r="Q55" s="337" t="s">
        <v>5371</v>
      </c>
      <c r="R55" s="338" t="s">
        <v>5372</v>
      </c>
      <c r="S55" s="17"/>
      <c r="T55" s="17"/>
      <c r="U55" s="17"/>
      <c r="V55" s="17"/>
      <c r="W55" s="17"/>
      <c r="X55" s="17"/>
      <c r="Y55" s="17"/>
      <c r="Z55" s="17"/>
    </row>
    <row r="56">
      <c r="A56" s="333" t="s">
        <v>5373</v>
      </c>
      <c r="B56" s="317" t="s">
        <v>5374</v>
      </c>
      <c r="C56" s="346" t="s">
        <v>5375</v>
      </c>
      <c r="D56" s="185" t="s">
        <v>5376</v>
      </c>
      <c r="E56" s="333" t="s">
        <v>5377</v>
      </c>
      <c r="F56" s="161" t="s">
        <v>5378</v>
      </c>
      <c r="G56" s="335" t="str">
        <f>IFERROR(__xludf.DUMMYFUNCTION("GOOGLETRANSLATE(A56,""zh-tw"",""zh"")"),"炎天娃娃")</f>
        <v>炎天娃娃</v>
      </c>
      <c r="H56" s="162" t="str">
        <f>IFERROR(__xludf.DUMMYFUNCTION("GOOGLETRANSLATE(B56,""zh-tw"",""zh"")"),"魔抗：10
幸运：10
第二天炎热")</f>
        <v>魔抗：10
幸运：10
第二天炎热</v>
      </c>
      <c r="I56" s="333" t="s">
        <v>5377</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5379</v>
      </c>
      <c r="P56" s="317" t="s">
        <v>5380</v>
      </c>
      <c r="Q56" s="349" t="s">
        <v>5381</v>
      </c>
      <c r="R56" s="338" t="s">
        <v>5382</v>
      </c>
      <c r="S56" s="17"/>
      <c r="T56" s="17"/>
      <c r="U56" s="17"/>
      <c r="V56" s="17"/>
      <c r="W56" s="17"/>
      <c r="X56" s="17"/>
      <c r="Y56" s="17"/>
      <c r="Z56" s="17"/>
    </row>
    <row r="57">
      <c r="A57" s="333" t="s">
        <v>5383</v>
      </c>
      <c r="B57" s="161" t="s">
        <v>5384</v>
      </c>
      <c r="C57" s="346" t="s">
        <v>5385</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3" t="s">
        <v>5386</v>
      </c>
      <c r="F57" s="161" t="s">
        <v>5387</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5388</v>
      </c>
      <c r="J57" s="351" t="s">
        <v>5389</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5390</v>
      </c>
      <c r="P57" s="317" t="s">
        <v>5391</v>
      </c>
      <c r="Q57" s="337" t="s">
        <v>5392</v>
      </c>
      <c r="R57" s="338" t="s">
        <v>5393</v>
      </c>
      <c r="S57" s="17"/>
      <c r="T57" s="17"/>
      <c r="U57" s="17"/>
      <c r="V57" s="17"/>
      <c r="W57" s="17"/>
      <c r="X57" s="17"/>
      <c r="Y57" s="17"/>
      <c r="Z57" s="17"/>
    </row>
    <row r="58">
      <c r="A58" s="335" t="s">
        <v>5394</v>
      </c>
      <c r="B58" s="162" t="s">
        <v>5395</v>
      </c>
      <c r="C58" s="333" t="s">
        <v>5396</v>
      </c>
      <c r="D58" s="162" t="s">
        <v>5397</v>
      </c>
      <c r="E58" s="335" t="s">
        <v>5398</v>
      </c>
      <c r="F58" s="162" t="s">
        <v>5399</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5" t="str">
        <f>IFERROR(__xludf.DUMMYFUNCTION("GOOGLETRANSLATE(A58,""zh-tw"",""KO"")"),"붉은 카넬리안 펜던트")</f>
        <v>붉은 카넬리안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3" t="s">
        <v>5398</v>
      </c>
      <c r="P58" s="161" t="s">
        <v>5400</v>
      </c>
      <c r="Q58" s="352" t="s">
        <v>5401</v>
      </c>
      <c r="R58" s="353" t="s">
        <v>5402</v>
      </c>
      <c r="S58" s="17"/>
      <c r="T58" s="17"/>
      <c r="U58" s="17"/>
      <c r="V58" s="17"/>
      <c r="W58" s="17"/>
      <c r="X58" s="17"/>
      <c r="Y58" s="17"/>
      <c r="Z58" s="17"/>
    </row>
    <row r="59">
      <c r="A59" s="335" t="s">
        <v>5403</v>
      </c>
      <c r="B59" s="162" t="s">
        <v>5404</v>
      </c>
      <c r="C59" s="333" t="s">
        <v>4323</v>
      </c>
      <c r="D59" s="162" t="s">
        <v>5405</v>
      </c>
      <c r="E59" s="335" t="s">
        <v>5406</v>
      </c>
      <c r="F59" s="161" t="s">
        <v>5407</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3" t="s">
        <v>5408</v>
      </c>
      <c r="P59" s="161" t="s">
        <v>5409</v>
      </c>
      <c r="Q59" s="354" t="s">
        <v>5410</v>
      </c>
      <c r="R59" s="325" t="s">
        <v>5411</v>
      </c>
      <c r="S59" s="17"/>
      <c r="T59" s="17"/>
      <c r="U59" s="17"/>
      <c r="V59" s="17"/>
      <c r="W59" s="17"/>
      <c r="X59" s="17"/>
      <c r="Y59" s="17"/>
      <c r="Z59" s="17"/>
    </row>
    <row r="60">
      <c r="A60" s="335" t="s">
        <v>5412</v>
      </c>
      <c r="B60" s="162" t="s">
        <v>5413</v>
      </c>
      <c r="C60" s="354" t="s">
        <v>5414</v>
      </c>
      <c r="D60" s="186" t="s">
        <v>5415</v>
      </c>
      <c r="E60" s="333" t="s">
        <v>5416</v>
      </c>
      <c r="F60" s="161" t="s">
        <v>5417</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5418</v>
      </c>
      <c r="P60" s="161" t="s">
        <v>5419</v>
      </c>
      <c r="Q60" s="352" t="s">
        <v>5420</v>
      </c>
      <c r="R60" s="325" t="s">
        <v>5421</v>
      </c>
      <c r="S60" s="355"/>
      <c r="T60" s="355"/>
      <c r="U60" s="355"/>
      <c r="V60" s="355"/>
      <c r="W60" s="355"/>
      <c r="X60" s="355"/>
      <c r="Y60" s="355"/>
      <c r="Z60" s="355"/>
    </row>
    <row r="61">
      <c r="A61" s="333" t="s">
        <v>5422</v>
      </c>
      <c r="B61" s="161" t="s">
        <v>5423</v>
      </c>
      <c r="C61" s="346" t="s">
        <v>5424</v>
      </c>
      <c r="D61" s="185" t="s">
        <v>5425</v>
      </c>
      <c r="E61" s="333" t="s">
        <v>5426</v>
      </c>
      <c r="F61" s="161" t="s">
        <v>5427</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5428</v>
      </c>
      <c r="P61" s="161" t="s">
        <v>5429</v>
      </c>
      <c r="Q61" s="337" t="s">
        <v>5430</v>
      </c>
      <c r="R61" s="338" t="s">
        <v>5431</v>
      </c>
      <c r="S61" s="17"/>
      <c r="T61" s="17"/>
      <c r="U61" s="17"/>
      <c r="V61" s="17"/>
      <c r="W61" s="17"/>
      <c r="X61" s="17"/>
      <c r="Y61" s="17"/>
      <c r="Z61" s="17"/>
    </row>
    <row r="62">
      <c r="A62" s="339" t="s">
        <v>5432</v>
      </c>
      <c r="B62" s="161" t="s">
        <v>5433</v>
      </c>
      <c r="C62" s="339" t="s">
        <v>5434</v>
      </c>
      <c r="D62" s="161" t="s">
        <v>5435</v>
      </c>
      <c r="E62" s="339" t="s">
        <v>5436</v>
      </c>
      <c r="F62" s="161" t="s">
        <v>5437</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5438</v>
      </c>
      <c r="P62" s="161" t="s">
        <v>5439</v>
      </c>
      <c r="Q62" s="337" t="s">
        <v>5440</v>
      </c>
      <c r="R62" s="323" t="s">
        <v>5441</v>
      </c>
      <c r="S62" s="17"/>
      <c r="T62" s="17"/>
      <c r="U62" s="17"/>
      <c r="V62" s="17"/>
      <c r="W62" s="17"/>
      <c r="X62" s="17"/>
      <c r="Y62" s="17"/>
      <c r="Z62" s="17"/>
    </row>
    <row r="63">
      <c r="A63" s="339" t="s">
        <v>5442</v>
      </c>
      <c r="B63" s="322" t="s">
        <v>5443</v>
      </c>
      <c r="C63" s="346" t="s">
        <v>5444</v>
      </c>
      <c r="D63" s="185" t="s">
        <v>5445</v>
      </c>
      <c r="E63" s="339" t="s">
        <v>5446</v>
      </c>
      <c r="F63" s="322" t="s">
        <v>5447</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5448</v>
      </c>
      <c r="P63" s="162" t="s">
        <v>5449</v>
      </c>
      <c r="Q63" s="337" t="s">
        <v>5450</v>
      </c>
      <c r="R63" s="338" t="s">
        <v>5451</v>
      </c>
      <c r="S63" s="17"/>
      <c r="T63" s="17"/>
      <c r="U63" s="17"/>
      <c r="V63" s="17"/>
      <c r="W63" s="17"/>
      <c r="X63" s="17"/>
      <c r="Y63" s="17"/>
      <c r="Z63" s="17"/>
    </row>
    <row r="64">
      <c r="A64" s="333" t="s">
        <v>5452</v>
      </c>
      <c r="B64" s="161" t="s">
        <v>5453</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5454</v>
      </c>
      <c r="F64" s="161" t="s">
        <v>5455</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5456</v>
      </c>
      <c r="R64" s="338" t="s">
        <v>5457</v>
      </c>
      <c r="S64" s="17"/>
      <c r="T64" s="17"/>
      <c r="U64" s="17"/>
      <c r="V64" s="17"/>
      <c r="W64" s="17"/>
      <c r="X64" s="17"/>
      <c r="Y64" s="17"/>
      <c r="Z64" s="17"/>
    </row>
    <row r="65">
      <c r="A65" s="333" t="s">
        <v>5458</v>
      </c>
      <c r="B65" s="161" t="s">
        <v>5459</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5460</v>
      </c>
      <c r="F65" s="161" t="s">
        <v>5461</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5462</v>
      </c>
      <c r="R65" s="338" t="s">
        <v>5463</v>
      </c>
      <c r="S65" s="17"/>
      <c r="T65" s="17"/>
      <c r="U65" s="17"/>
      <c r="V65" s="17"/>
      <c r="W65" s="17"/>
      <c r="X65" s="17"/>
      <c r="Y65" s="17"/>
      <c r="Z65" s="17"/>
    </row>
    <row r="66">
      <c r="A66" s="333" t="s">
        <v>5464</v>
      </c>
      <c r="B66" s="161" t="s">
        <v>5465</v>
      </c>
      <c r="C66" s="335" t="str">
        <f>IFERROR(__xludf.DUMMYFUNCTION("GOOGLETRANSLATE(A66,""zh-tw"",""ja"")"),"ハンターの短剣")</f>
        <v>ハンターの短剣</v>
      </c>
      <c r="D66" s="162" t="str">
        <f>IFERROR(__xludf.DUMMYFUNCTION("GOOGLETRANSLATE(B66,""zh-tw"",""ja"")"),"物理攻撃力：6
幸運：20
肉のドロップ率が2倍（魚のフライを含む）")</f>
        <v>物理攻撃力：6
幸運：20
肉のドロップ率が2倍（魚のフライを含む）</v>
      </c>
      <c r="E66" s="333" t="s">
        <v>5466</v>
      </c>
      <c r="F66" s="161" t="s">
        <v>5467</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5468</v>
      </c>
      <c r="R66" s="338" t="s">
        <v>5469</v>
      </c>
      <c r="S66" s="17"/>
      <c r="T66" s="17"/>
      <c r="U66" s="17"/>
      <c r="V66" s="17"/>
      <c r="W66" s="17"/>
      <c r="X66" s="17"/>
      <c r="Y66" s="17"/>
      <c r="Z66" s="17"/>
    </row>
    <row r="67">
      <c r="A67" s="333" t="s">
        <v>5470</v>
      </c>
      <c r="B67" s="161" t="s">
        <v>5471</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5472</v>
      </c>
      <c r="F67" s="161" t="s">
        <v>5473</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5474</v>
      </c>
      <c r="R67" s="338" t="s">
        <v>5475</v>
      </c>
      <c r="S67" s="17"/>
      <c r="T67" s="17"/>
      <c r="U67" s="17"/>
      <c r="V67" s="17"/>
      <c r="W67" s="17"/>
      <c r="X67" s="17"/>
      <c r="Y67" s="17"/>
      <c r="Z67" s="17"/>
    </row>
    <row r="68">
      <c r="A68" s="333" t="s">
        <v>5476</v>
      </c>
      <c r="B68" s="161" t="s">
        <v>5477</v>
      </c>
      <c r="C68" s="335" t="str">
        <f>IFERROR(__xludf.DUMMYFUNCTION("GOOGLETRANSLATE(A68,""zh-tw"",""ja"")"),"宝石の剣")</f>
        <v>宝石の剣</v>
      </c>
      <c r="D68" s="162" t="str">
        <f>IFERROR(__xludf.DUMMYFUNCTION("GOOGLETRANSLATE(B68,""zh-tw"",""ja"")"),"魔法攻撃力: 15
魔法耐性: 20
幸運: 20 宝石を消費して攻撃力を強化。")</f>
        <v>魔法攻撃力: 15
魔法耐性: 20
幸運: 20 宝石を消費して攻撃力を強化。</v>
      </c>
      <c r="E68" s="333" t="s">
        <v>5478</v>
      </c>
      <c r="F68" s="161" t="s">
        <v>5479</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enjoyada")</f>
        <v>Espada enjoyada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 검")</f>
        <v>보석 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IFERROR(__xludf.DUMMYFUNCTION("GOOGLETRANSLATE(A68,""zh-tw"",""ru"")"),"Драгоценный меч")</f>
        <v>Драгоценный меч</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5480</v>
      </c>
      <c r="R68" s="338" t="s">
        <v>5481</v>
      </c>
      <c r="S68" s="17"/>
      <c r="T68" s="17"/>
      <c r="U68" s="17"/>
      <c r="V68" s="17"/>
      <c r="W68" s="17"/>
      <c r="X68" s="17"/>
      <c r="Y68" s="17"/>
      <c r="Z68" s="17"/>
    </row>
    <row r="69">
      <c r="A69" s="333" t="s">
        <v>5482</v>
      </c>
      <c r="B69" s="161" t="s">
        <v>5483</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5484</v>
      </c>
      <c r="F69" s="161" t="s">
        <v>5485</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5486</v>
      </c>
      <c r="R69" s="338" t="s">
        <v>5487</v>
      </c>
      <c r="S69" s="17"/>
      <c r="T69" s="17"/>
      <c r="U69" s="17"/>
      <c r="V69" s="17"/>
      <c r="W69" s="17"/>
      <c r="X69" s="17"/>
      <c r="Y69" s="17"/>
      <c r="Z69" s="17"/>
    </row>
    <row r="70">
      <c r="A70" s="333" t="s">
        <v>5488</v>
      </c>
      <c r="B70" s="161" t="s">
        <v>5489</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5490</v>
      </c>
      <c r="F70" s="161" t="s">
        <v>5491</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5492</v>
      </c>
      <c r="R70" s="338" t="s">
        <v>5493</v>
      </c>
      <c r="S70" s="17"/>
      <c r="T70" s="17"/>
      <c r="U70" s="17"/>
      <c r="V70" s="17"/>
      <c r="W70" s="17"/>
      <c r="X70" s="17"/>
      <c r="Y70" s="17"/>
      <c r="Z70" s="17"/>
    </row>
    <row r="71">
      <c r="A71" s="333" t="s">
        <v>5494</v>
      </c>
      <c r="B71" s="161" t="s">
        <v>5495</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5496</v>
      </c>
      <c r="F71" s="161" t="s">
        <v>5497</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IFERROR(__xludf.DUMMYFUNCTION("GOOGLETRANSLATE(A71,""zh-tw"",""ru"")"),"Такидзаси")</f>
        <v>Такидзаси</v>
      </c>
      <c r="N71" s="315"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5496</v>
      </c>
      <c r="R71" s="338" t="s">
        <v>5498</v>
      </c>
      <c r="S71" s="17"/>
      <c r="T71" s="17"/>
      <c r="U71" s="17"/>
      <c r="V71" s="17"/>
      <c r="W71" s="17"/>
      <c r="X71" s="17"/>
      <c r="Y71" s="17"/>
      <c r="Z71" s="17"/>
    </row>
    <row r="72">
      <c r="A72" s="333" t="s">
        <v>5499</v>
      </c>
      <c r="B72" s="161" t="s">
        <v>5500</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5501</v>
      </c>
      <c r="F72" s="161" t="s">
        <v>5502</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5503</v>
      </c>
      <c r="R72" s="338" t="s">
        <v>5504</v>
      </c>
      <c r="S72" s="17"/>
      <c r="T72" s="17"/>
      <c r="U72" s="17"/>
      <c r="V72" s="17"/>
      <c r="W72" s="17"/>
      <c r="X72" s="17"/>
      <c r="Y72" s="17"/>
      <c r="Z72" s="17"/>
    </row>
    <row r="73">
      <c r="A73" s="333" t="s">
        <v>5505</v>
      </c>
      <c r="B73" s="161" t="s">
        <v>5506</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5507</v>
      </c>
      <c r="F73" s="161" t="s">
        <v>5508</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5509</v>
      </c>
      <c r="R73" s="338" t="s">
        <v>5510</v>
      </c>
      <c r="S73" s="17"/>
      <c r="T73" s="17"/>
      <c r="U73" s="17"/>
      <c r="V73" s="17"/>
      <c r="W73" s="17"/>
      <c r="X73" s="17"/>
      <c r="Y73" s="17"/>
      <c r="Z73" s="17"/>
    </row>
    <row r="74">
      <c r="A74" s="333" t="s">
        <v>5511</v>
      </c>
      <c r="B74" s="161" t="s">
        <v>5512</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5513</v>
      </c>
      <c r="F74" s="161" t="s">
        <v>5514</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5515</v>
      </c>
      <c r="R74" s="338" t="s">
        <v>5516</v>
      </c>
      <c r="S74" s="17"/>
      <c r="T74" s="17"/>
      <c r="U74" s="17"/>
      <c r="V74" s="17"/>
      <c r="W74" s="17"/>
      <c r="X74" s="17"/>
      <c r="Y74" s="17"/>
      <c r="Z74" s="17"/>
    </row>
    <row r="75">
      <c r="A75" s="339" t="s">
        <v>4375</v>
      </c>
      <c r="B75" s="161" t="s">
        <v>5517</v>
      </c>
      <c r="C75" s="346" t="s">
        <v>5518</v>
      </c>
      <c r="D75" s="185" t="s">
        <v>5519</v>
      </c>
      <c r="E75" s="333" t="s">
        <v>4381</v>
      </c>
      <c r="F75" s="161" t="s">
        <v>5520</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5521</v>
      </c>
      <c r="Q75" s="337" t="s">
        <v>4387</v>
      </c>
      <c r="R75" s="338" t="s">
        <v>5522</v>
      </c>
      <c r="S75" s="17"/>
      <c r="T75" s="17"/>
      <c r="U75" s="17"/>
      <c r="V75" s="17"/>
      <c r="W75" s="17"/>
      <c r="X75" s="17"/>
      <c r="Y75" s="17"/>
      <c r="Z75" s="17"/>
    </row>
    <row r="76">
      <c r="A76" s="335" t="s">
        <v>4390</v>
      </c>
      <c r="B76" s="161" t="s">
        <v>5523</v>
      </c>
      <c r="C76" s="335" t="s">
        <v>4390</v>
      </c>
      <c r="D76" s="185" t="s">
        <v>5524</v>
      </c>
      <c r="E76" s="333" t="s">
        <v>4394</v>
      </c>
      <c r="F76" s="161" t="s">
        <v>5525</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5526</v>
      </c>
      <c r="Q76" s="352" t="s">
        <v>4398</v>
      </c>
      <c r="R76" s="338" t="s">
        <v>5527</v>
      </c>
      <c r="S76" s="17"/>
      <c r="T76" s="17"/>
      <c r="U76" s="17"/>
      <c r="V76" s="17"/>
      <c r="W76" s="17"/>
      <c r="X76" s="17"/>
      <c r="Y76" s="17"/>
      <c r="Z76" s="17"/>
    </row>
    <row r="77">
      <c r="A77" s="335" t="s">
        <v>5528</v>
      </c>
      <c r="B77" s="161" t="s">
        <v>5529</v>
      </c>
      <c r="C77" s="346" t="s">
        <v>5530</v>
      </c>
      <c r="D77" s="185" t="s">
        <v>5531</v>
      </c>
      <c r="E77" s="333" t="s">
        <v>5532</v>
      </c>
      <c r="F77" s="161" t="s">
        <v>5533</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5534</v>
      </c>
      <c r="P77" s="161" t="s">
        <v>5535</v>
      </c>
      <c r="Q77" s="352" t="s">
        <v>5536</v>
      </c>
      <c r="R77" s="338" t="s">
        <v>5537</v>
      </c>
      <c r="S77" s="17"/>
      <c r="T77" s="17"/>
      <c r="U77" s="17"/>
      <c r="V77" s="17"/>
      <c r="W77" s="17"/>
      <c r="X77" s="17"/>
      <c r="Y77" s="17"/>
      <c r="Z77" s="17"/>
    </row>
    <row r="78">
      <c r="A78" s="333" t="s">
        <v>5538</v>
      </c>
      <c r="B78" s="161" t="s">
        <v>5539</v>
      </c>
      <c r="C78" s="346" t="s">
        <v>5540</v>
      </c>
      <c r="D78" s="185" t="s">
        <v>5541</v>
      </c>
      <c r="E78" s="333" t="s">
        <v>5542</v>
      </c>
      <c r="F78" s="161" t="s">
        <v>5543</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IFERROR(__xludf.DUMMYFUNCTION("GOOGLETRANSLATE(A78,""zh-tw"",""es-MX"")"),"Unidades 1-7")</f>
        <v>Unidades 1-7</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1-7")</f>
        <v>Блок 1-7</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5544</v>
      </c>
      <c r="P78" s="161" t="s">
        <v>5545</v>
      </c>
      <c r="Q78" s="337" t="s">
        <v>5542</v>
      </c>
      <c r="R78" s="323" t="s">
        <v>5546</v>
      </c>
      <c r="S78" s="17"/>
      <c r="T78" s="17"/>
      <c r="U78" s="17"/>
      <c r="V78" s="17"/>
      <c r="W78" s="17"/>
      <c r="X78" s="17"/>
      <c r="Y78" s="17"/>
      <c r="Z78" s="17"/>
    </row>
    <row r="79">
      <c r="A79" s="333" t="s">
        <v>5547</v>
      </c>
      <c r="B79" s="161" t="s">
        <v>5548</v>
      </c>
      <c r="C79" s="346" t="s">
        <v>5549</v>
      </c>
      <c r="D79" s="185" t="s">
        <v>5550</v>
      </c>
      <c r="E79" s="333" t="s">
        <v>5551</v>
      </c>
      <c r="F79" s="161" t="s">
        <v>5552</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5553</v>
      </c>
      <c r="R79" s="323" t="s">
        <v>5554</v>
      </c>
      <c r="S79" s="17"/>
      <c r="T79" s="17"/>
      <c r="U79" s="17"/>
      <c r="V79" s="17"/>
      <c r="W79" s="17"/>
      <c r="X79" s="17"/>
      <c r="Y79" s="17"/>
      <c r="Z79" s="17"/>
    </row>
    <row r="80">
      <c r="A80" s="333" t="s">
        <v>5555</v>
      </c>
      <c r="B80" s="161" t="s">
        <v>5556</v>
      </c>
      <c r="C80" s="346" t="s">
        <v>5557</v>
      </c>
      <c r="D80" s="185" t="s">
        <v>5558</v>
      </c>
      <c r="E80" s="333" t="s">
        <v>5559</v>
      </c>
      <c r="F80" s="161" t="s">
        <v>5560</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5561</v>
      </c>
      <c r="R80" s="323" t="s">
        <v>5562</v>
      </c>
      <c r="S80" s="17"/>
      <c r="T80" s="17"/>
      <c r="U80" s="17"/>
      <c r="V80" s="17"/>
      <c r="W80" s="17"/>
      <c r="X80" s="17"/>
      <c r="Y80" s="17"/>
      <c r="Z80" s="17"/>
    </row>
    <row r="81">
      <c r="A81" s="333" t="s">
        <v>5563</v>
      </c>
      <c r="B81" s="161" t="s">
        <v>5564</v>
      </c>
      <c r="C81" s="346" t="s">
        <v>5565</v>
      </c>
      <c r="D81" s="185" t="s">
        <v>5566</v>
      </c>
      <c r="E81" s="333" t="s">
        <v>5567</v>
      </c>
      <c r="F81" s="161" t="s">
        <v>5568</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5569</v>
      </c>
      <c r="R81" s="323" t="s">
        <v>5570</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5571</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5572</v>
      </c>
      <c r="S1" s="300"/>
      <c r="T1" s="300"/>
      <c r="U1" s="300"/>
      <c r="V1" s="300"/>
    </row>
    <row r="2">
      <c r="A2" s="328" t="s">
        <v>5573</v>
      </c>
      <c r="B2" s="72" t="s">
        <v>5574</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5575</v>
      </c>
      <c r="P2" s="72" t="s">
        <v>5576</v>
      </c>
      <c r="Q2" s="359" t="s">
        <v>5577</v>
      </c>
      <c r="R2" s="360" t="s">
        <v>5578</v>
      </c>
      <c r="S2" s="361"/>
      <c r="T2" s="361"/>
      <c r="U2" s="361"/>
      <c r="V2" s="361"/>
    </row>
    <row r="3">
      <c r="A3" s="333" t="s">
        <v>5579</v>
      </c>
      <c r="B3" s="161" t="s">
        <v>5580</v>
      </c>
      <c r="C3" s="333" t="s">
        <v>5581</v>
      </c>
      <c r="D3" s="161" t="s">
        <v>5582</v>
      </c>
      <c r="E3" s="333" t="s">
        <v>5583</v>
      </c>
      <c r="F3" s="161" t="s">
        <v>5584</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5585</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5586</v>
      </c>
      <c r="P3" s="161" t="s">
        <v>5587</v>
      </c>
      <c r="Q3" s="340" t="s">
        <v>5588</v>
      </c>
      <c r="R3" s="164" t="s">
        <v>5589</v>
      </c>
      <c r="S3" s="17"/>
      <c r="T3" s="17"/>
      <c r="U3" s="17"/>
      <c r="V3" s="17"/>
    </row>
    <row r="4">
      <c r="A4" s="333" t="s">
        <v>5590</v>
      </c>
      <c r="B4" s="161" t="s">
        <v>5591</v>
      </c>
      <c r="C4" s="333" t="s">
        <v>5592</v>
      </c>
      <c r="D4" s="161" t="s">
        <v>5593</v>
      </c>
      <c r="E4" s="333" t="s">
        <v>5594</v>
      </c>
      <c r="F4" s="161" t="s">
        <v>5595</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5596</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5597</v>
      </c>
      <c r="P4" s="161" t="s">
        <v>5598</v>
      </c>
      <c r="Q4" s="340" t="s">
        <v>5599</v>
      </c>
      <c r="R4" s="164" t="s">
        <v>5600</v>
      </c>
      <c r="S4" s="17"/>
      <c r="T4" s="17"/>
      <c r="U4" s="17"/>
      <c r="V4" s="17"/>
    </row>
    <row r="5">
      <c r="A5" s="333" t="s">
        <v>5601</v>
      </c>
      <c r="B5" s="161" t="s">
        <v>5602</v>
      </c>
      <c r="C5" s="333" t="s">
        <v>5603</v>
      </c>
      <c r="D5" s="161" t="s">
        <v>5604</v>
      </c>
      <c r="E5" s="333" t="s">
        <v>5605</v>
      </c>
      <c r="F5" s="161" t="s">
        <v>5606</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5607</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5608</v>
      </c>
      <c r="P5" s="161" t="s">
        <v>5609</v>
      </c>
      <c r="Q5" s="340" t="s">
        <v>5610</v>
      </c>
      <c r="R5" s="164" t="s">
        <v>5611</v>
      </c>
      <c r="S5" s="17"/>
      <c r="T5" s="17"/>
      <c r="U5" s="17"/>
      <c r="V5" s="17"/>
    </row>
    <row r="6">
      <c r="A6" s="333" t="s">
        <v>5612</v>
      </c>
      <c r="B6" s="161" t="s">
        <v>5613</v>
      </c>
      <c r="C6" s="333" t="s">
        <v>5614</v>
      </c>
      <c r="D6" s="161" t="s">
        <v>5615</v>
      </c>
      <c r="E6" s="333" t="s">
        <v>5616</v>
      </c>
      <c r="F6" s="161" t="s">
        <v>5617</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maná en un 50%.")</f>
        <v>Restaura 75 puntos de resistencia y aumenta el maná en un 50%.</v>
      </c>
      <c r="K6" s="333" t="s">
        <v>5618</v>
      </c>
      <c r="L6" s="162" t="str">
        <f>IFERROR(__xludf.DUMMYFUNCTION("GOOGLETRANSLATE(B6,""zh-tw"",""KO"")"),"체력을 75 회복하고 마나를 50% 증가시킵니다.")</f>
        <v>체력을 75 회복하고 마나를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3" t="s">
        <v>5619</v>
      </c>
      <c r="P6" s="161" t="s">
        <v>5620</v>
      </c>
      <c r="Q6" s="340" t="s">
        <v>5621</v>
      </c>
      <c r="R6" s="164" t="s">
        <v>5622</v>
      </c>
      <c r="S6" s="17"/>
      <c r="T6" s="17"/>
      <c r="U6" s="17"/>
      <c r="V6" s="17"/>
    </row>
    <row r="7">
      <c r="A7" s="333" t="s">
        <v>5623</v>
      </c>
      <c r="B7" s="161" t="s">
        <v>5624</v>
      </c>
      <c r="C7" s="333" t="s">
        <v>5625</v>
      </c>
      <c r="D7" s="161" t="s">
        <v>5626</v>
      </c>
      <c r="E7" s="333" t="s">
        <v>5627</v>
      </c>
      <c r="F7" s="161" t="s">
        <v>5628</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5629</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5630</v>
      </c>
      <c r="P7" s="161" t="s">
        <v>5631</v>
      </c>
      <c r="Q7" s="340" t="s">
        <v>5632</v>
      </c>
      <c r="R7" s="164" t="s">
        <v>5633</v>
      </c>
      <c r="S7" s="17"/>
      <c r="T7" s="17"/>
      <c r="U7" s="17"/>
      <c r="V7" s="17"/>
    </row>
    <row r="8">
      <c r="A8" s="333" t="s">
        <v>5634</v>
      </c>
      <c r="B8" s="161" t="s">
        <v>5635</v>
      </c>
      <c r="C8" s="333" t="s">
        <v>5636</v>
      </c>
      <c r="D8" s="161" t="s">
        <v>5637</v>
      </c>
      <c r="E8" s="333" t="s">
        <v>5638</v>
      </c>
      <c r="F8" s="161" t="s">
        <v>5639</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5640</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5641</v>
      </c>
      <c r="P8" s="161" t="s">
        <v>5642</v>
      </c>
      <c r="Q8" s="340" t="s">
        <v>5643</v>
      </c>
      <c r="R8" s="164" t="s">
        <v>5644</v>
      </c>
      <c r="S8" s="17"/>
      <c r="T8" s="17"/>
      <c r="U8" s="17"/>
      <c r="V8" s="17"/>
    </row>
    <row r="9">
      <c r="A9" s="333" t="s">
        <v>5645</v>
      </c>
      <c r="B9" s="161" t="s">
        <v>5646</v>
      </c>
      <c r="C9" s="333" t="s">
        <v>5647</v>
      </c>
      <c r="D9" s="161" t="s">
        <v>5648</v>
      </c>
      <c r="E9" s="333" t="s">
        <v>5649</v>
      </c>
      <c r="F9" s="161" t="s">
        <v>5650</v>
      </c>
      <c r="G9" s="333" t="str">
        <f>IFERROR(__xludf.DUMMYFUNCTION("GOOGLETRANSLATE(A9,""zh-tw"",""zh"")"),"逆流可乐")</f>
        <v>逆流可乐</v>
      </c>
      <c r="H9" s="161" t="str">
        <f>IFERROR(__xludf.DUMMYFUNCTION("GOOGLETRANSLATE(B9,""zh-tw"",""zh"")"),"(战斗效果未实装)")</f>
        <v>(战斗效果未实装)</v>
      </c>
      <c r="I9" s="333" t="s">
        <v>5649</v>
      </c>
      <c r="J9" s="162" t="str">
        <f>IFERROR(__xludf.DUMMYFUNCTION("GOOGLETRANSLATE(B9,""zh-tw"",""es-MX"")"),"(Efectos de combate aún no implementados)")</f>
        <v>(Efectos de combate aún no implementados)</v>
      </c>
      <c r="K9" s="333" t="s">
        <v>5651</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5649</v>
      </c>
      <c r="P9" s="161" t="s">
        <v>5652</v>
      </c>
      <c r="Q9" s="340" t="s">
        <v>5649</v>
      </c>
      <c r="R9" s="164" t="s">
        <v>5653</v>
      </c>
      <c r="S9" s="17"/>
      <c r="T9" s="17"/>
      <c r="U9" s="17"/>
      <c r="V9" s="17"/>
    </row>
    <row r="10">
      <c r="A10" s="333" t="s">
        <v>5654</v>
      </c>
      <c r="B10" s="161" t="s">
        <v>5655</v>
      </c>
      <c r="C10" s="333" t="s">
        <v>5656</v>
      </c>
      <c r="D10" s="161" t="s">
        <v>5657</v>
      </c>
      <c r="E10" s="333" t="s">
        <v>5658</v>
      </c>
      <c r="F10" s="161" t="s">
        <v>5659</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5660</v>
      </c>
      <c r="L10" s="161" t="s">
        <v>5661</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5662</v>
      </c>
      <c r="P10" s="161" t="s">
        <v>5663</v>
      </c>
      <c r="Q10" s="340" t="s">
        <v>5664</v>
      </c>
      <c r="R10" s="164" t="s">
        <v>5665</v>
      </c>
      <c r="S10" s="17"/>
      <c r="T10" s="17"/>
      <c r="U10" s="17"/>
      <c r="V10" s="17"/>
    </row>
    <row r="11">
      <c r="A11" s="333" t="s">
        <v>5666</v>
      </c>
      <c r="B11" s="161" t="s">
        <v>5667</v>
      </c>
      <c r="C11" s="333" t="s">
        <v>5668</v>
      </c>
      <c r="D11" s="161" t="s">
        <v>5669</v>
      </c>
      <c r="E11" s="333" t="s">
        <v>5670</v>
      </c>
      <c r="F11" s="161" t="s">
        <v>5671</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5672</v>
      </c>
      <c r="L11" s="161" t="s">
        <v>5673</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5674</v>
      </c>
      <c r="P11" s="161" t="s">
        <v>5675</v>
      </c>
      <c r="Q11" s="340" t="s">
        <v>5676</v>
      </c>
      <c r="R11" s="164" t="s">
        <v>5677</v>
      </c>
      <c r="S11" s="17"/>
      <c r="T11" s="17"/>
      <c r="U11" s="17"/>
      <c r="V11" s="17"/>
    </row>
    <row r="12">
      <c r="A12" s="333" t="s">
        <v>5678</v>
      </c>
      <c r="B12" s="161" t="s">
        <v>5679</v>
      </c>
      <c r="C12" s="333" t="s">
        <v>5680</v>
      </c>
      <c r="D12" s="161" t="s">
        <v>593</v>
      </c>
      <c r="E12" s="333" t="s">
        <v>5681</v>
      </c>
      <c r="F12" s="161" t="s">
        <v>5682</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5683</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5684</v>
      </c>
      <c r="P12" s="161" t="s">
        <v>2480</v>
      </c>
      <c r="Q12" s="340" t="s">
        <v>5685</v>
      </c>
      <c r="R12" s="164" t="s">
        <v>5686</v>
      </c>
      <c r="S12" s="17"/>
      <c r="T12" s="17"/>
      <c r="U12" s="17"/>
      <c r="V12" s="17"/>
    </row>
    <row r="13">
      <c r="A13" s="333" t="s">
        <v>5687</v>
      </c>
      <c r="B13" s="161" t="s">
        <v>5688</v>
      </c>
      <c r="C13" s="333" t="s">
        <v>5689</v>
      </c>
      <c r="D13" s="161" t="s">
        <v>5690</v>
      </c>
      <c r="E13" s="333" t="s">
        <v>5691</v>
      </c>
      <c r="F13" s="161" t="s">
        <v>5692</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5693</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5694</v>
      </c>
      <c r="P13" s="161" t="s">
        <v>5695</v>
      </c>
      <c r="Q13" s="340" t="s">
        <v>5696</v>
      </c>
      <c r="R13" s="186" t="s">
        <v>5697</v>
      </c>
      <c r="S13" s="17"/>
      <c r="T13" s="17"/>
      <c r="U13" s="17"/>
      <c r="V13" s="17"/>
    </row>
    <row r="14">
      <c r="A14" s="333" t="s">
        <v>5698</v>
      </c>
      <c r="B14" s="161" t="s">
        <v>5699</v>
      </c>
      <c r="C14" s="333" t="s">
        <v>5700</v>
      </c>
      <c r="D14" s="161" t="s">
        <v>5701</v>
      </c>
      <c r="E14" s="333" t="s">
        <v>5702</v>
      </c>
      <c r="F14" s="161" t="s">
        <v>5703</v>
      </c>
      <c r="G14" s="333" t="str">
        <f>IFERROR(__xludf.DUMMYFUNCTION("GOOGLETRANSLATE(A14,""zh-tw"",""zh"")"),"卢恩符文A")</f>
        <v>卢恩符文A</v>
      </c>
      <c r="H14" s="161" t="s">
        <v>5704</v>
      </c>
      <c r="I14" s="335" t="str">
        <f>IFERROR(__xludf.DUMMYFUNCTION("GOOGLETRANSLATE(A14,""zh-tw"",""es-MX"")"),"Runa A")</f>
        <v>Runa A</v>
      </c>
      <c r="J14" s="162" t="str">
        <f>IFERROR(__xludf.DUMMYFUNCTION("GOOGLETRANSLATE(B14,""zh-tw"",""es-MX"")"),"Deje constancia escrita")</f>
        <v>Deje constancia escrita</v>
      </c>
      <c r="K14" s="333" t="s">
        <v>5705</v>
      </c>
      <c r="L14" s="161" t="s">
        <v>5706</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5707</v>
      </c>
      <c r="P14" s="161" t="s">
        <v>5708</v>
      </c>
      <c r="Q14" s="340" t="s">
        <v>5702</v>
      </c>
      <c r="R14" s="164" t="s">
        <v>5709</v>
      </c>
      <c r="S14" s="17"/>
      <c r="T14" s="17"/>
      <c r="U14" s="17"/>
      <c r="V14" s="17"/>
    </row>
    <row r="15">
      <c r="A15" s="333" t="s">
        <v>5710</v>
      </c>
      <c r="B15" s="161" t="s">
        <v>5711</v>
      </c>
      <c r="C15" s="333" t="s">
        <v>5712</v>
      </c>
      <c r="D15" s="161" t="s">
        <v>5713</v>
      </c>
      <c r="E15" s="333" t="s">
        <v>5714</v>
      </c>
      <c r="F15" s="161" t="s">
        <v>5715</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5716</v>
      </c>
      <c r="L15" s="161" t="s">
        <v>5717</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5718</v>
      </c>
      <c r="P15" s="161" t="s">
        <v>5719</v>
      </c>
      <c r="Q15" s="340" t="s">
        <v>5714</v>
      </c>
      <c r="R15" s="164" t="s">
        <v>5720</v>
      </c>
      <c r="S15" s="17"/>
      <c r="T15" s="17"/>
      <c r="U15" s="17"/>
      <c r="V15" s="17"/>
    </row>
    <row r="16">
      <c r="A16" s="333" t="s">
        <v>5721</v>
      </c>
      <c r="B16" s="161" t="s">
        <v>5722</v>
      </c>
      <c r="C16" s="333" t="s">
        <v>5723</v>
      </c>
      <c r="D16" s="161" t="s">
        <v>5724</v>
      </c>
      <c r="E16" s="333" t="s">
        <v>5725</v>
      </c>
      <c r="F16" s="161" t="s">
        <v>5726</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5727</v>
      </c>
      <c r="L16" s="161" t="s">
        <v>5728</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5729</v>
      </c>
      <c r="P16" s="161" t="s">
        <v>5730</v>
      </c>
      <c r="Q16" s="340" t="s">
        <v>5725</v>
      </c>
      <c r="R16" s="164" t="s">
        <v>5731</v>
      </c>
      <c r="S16" s="17"/>
      <c r="T16" s="17"/>
      <c r="U16" s="17"/>
      <c r="V16" s="17"/>
    </row>
    <row r="17">
      <c r="A17" s="333" t="s">
        <v>5732</v>
      </c>
      <c r="B17" s="161" t="s">
        <v>5733</v>
      </c>
      <c r="C17" s="333" t="s">
        <v>5734</v>
      </c>
      <c r="D17" s="161" t="s">
        <v>5735</v>
      </c>
      <c r="E17" s="333" t="s">
        <v>5736</v>
      </c>
      <c r="F17" s="161" t="s">
        <v>5737</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5738</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5739</v>
      </c>
      <c r="P17" s="161" t="s">
        <v>5740</v>
      </c>
      <c r="Q17" s="340" t="s">
        <v>5736</v>
      </c>
      <c r="R17" s="164" t="s">
        <v>5741</v>
      </c>
      <c r="S17" s="17"/>
      <c r="T17" s="17"/>
      <c r="U17" s="17"/>
      <c r="V17" s="17"/>
    </row>
    <row r="18">
      <c r="A18" s="333" t="s">
        <v>5742</v>
      </c>
      <c r="B18" s="161" t="s">
        <v>5743</v>
      </c>
      <c r="C18" s="333" t="s">
        <v>5744</v>
      </c>
      <c r="D18" s="161" t="s">
        <v>5745</v>
      </c>
      <c r="E18" s="333" t="s">
        <v>5746</v>
      </c>
      <c r="F18" s="161" t="s">
        <v>5747</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5748</v>
      </c>
      <c r="L18" s="317" t="s">
        <v>5749</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5750</v>
      </c>
      <c r="P18" s="161" t="s">
        <v>5751</v>
      </c>
      <c r="Q18" s="340" t="s">
        <v>5746</v>
      </c>
      <c r="R18" s="164" t="s">
        <v>5747</v>
      </c>
      <c r="S18" s="17"/>
      <c r="T18" s="17"/>
      <c r="U18" s="17"/>
      <c r="V18" s="17"/>
    </row>
    <row r="19">
      <c r="A19" s="333" t="s">
        <v>5752</v>
      </c>
      <c r="B19" s="161" t="s">
        <v>5753</v>
      </c>
      <c r="C19" s="333" t="s">
        <v>5754</v>
      </c>
      <c r="D19" s="161" t="s">
        <v>5755</v>
      </c>
      <c r="E19" s="333" t="s">
        <v>5756</v>
      </c>
      <c r="F19" s="161" t="s">
        <v>5757</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5758</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5759</v>
      </c>
      <c r="P19" s="161" t="s">
        <v>5760</v>
      </c>
      <c r="Q19" s="340" t="s">
        <v>5756</v>
      </c>
      <c r="R19" s="164" t="s">
        <v>5761</v>
      </c>
      <c r="S19" s="17"/>
      <c r="T19" s="17"/>
      <c r="U19" s="17"/>
      <c r="V19" s="17"/>
    </row>
    <row r="20">
      <c r="A20" s="333" t="s">
        <v>5762</v>
      </c>
      <c r="B20" s="161" t="s">
        <v>5763</v>
      </c>
      <c r="C20" s="333" t="s">
        <v>5764</v>
      </c>
      <c r="D20" s="161" t="s">
        <v>5765</v>
      </c>
      <c r="E20" s="333" t="s">
        <v>5766</v>
      </c>
      <c r="F20" s="161" t="s">
        <v>5767</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5768</v>
      </c>
      <c r="M20" s="335" t="str">
        <f>IFERROR(__xludf.DUMMYFUNCTION("GOOGLETRANSLATE(A20,""zh-tw"",""ru"")"),"император")</f>
        <v>император</v>
      </c>
      <c r="N20" s="162" t="str">
        <f>IFERROR(__xludf.DUMMYFUNCTION("GOOGLETRANSLATE(B20,""zh-tw"",""ru"")"),"Рев Дракона")</f>
        <v>Рев Дракона</v>
      </c>
      <c r="O20" s="333" t="s">
        <v>5769</v>
      </c>
      <c r="P20" s="161" t="s">
        <v>5770</v>
      </c>
      <c r="Q20" s="340" t="s">
        <v>5766</v>
      </c>
      <c r="R20" s="164" t="s">
        <v>5771</v>
      </c>
      <c r="S20" s="17"/>
      <c r="T20" s="17"/>
      <c r="U20" s="17"/>
      <c r="V20" s="17"/>
    </row>
    <row r="21">
      <c r="A21" s="333" t="s">
        <v>5772</v>
      </c>
      <c r="B21" s="161" t="s">
        <v>5773</v>
      </c>
      <c r="C21" s="333" t="str">
        <f>IFERROR(__xludf.DUMMYFUNCTION("GOOGLETRANSLATE(A21,""zh-tw"",""ja"")"),"星")</f>
        <v>星</v>
      </c>
      <c r="D21" s="161" t="s">
        <v>5774</v>
      </c>
      <c r="E21" s="333" t="s">
        <v>5775</v>
      </c>
      <c r="F21" s="161" t="s">
        <v>5776</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5777</v>
      </c>
      <c r="M21" s="335" t="str">
        <f>IFERROR(__xludf.DUMMYFUNCTION("GOOGLETRANSLATE(A21,""zh-tw"",""ru"")"),"звезда")</f>
        <v>звезда</v>
      </c>
      <c r="N21" s="162" t="str">
        <f>IFERROR(__xludf.DUMMYFUNCTION("GOOGLETRANSLATE(B21,""zh-tw"",""ru"")"),"Звездные Врата")</f>
        <v>Звездные Врата</v>
      </c>
      <c r="O21" s="333" t="s">
        <v>5778</v>
      </c>
      <c r="P21" s="161" t="s">
        <v>5779</v>
      </c>
      <c r="Q21" s="340" t="s">
        <v>5775</v>
      </c>
      <c r="R21" s="164" t="s">
        <v>5780</v>
      </c>
      <c r="S21" s="17"/>
      <c r="T21" s="17"/>
      <c r="U21" s="17"/>
      <c r="V21" s="17"/>
    </row>
    <row r="22">
      <c r="A22" s="333" t="s">
        <v>5781</v>
      </c>
      <c r="B22" s="161" t="s">
        <v>5782</v>
      </c>
      <c r="C22" s="333" t="s">
        <v>5783</v>
      </c>
      <c r="D22" s="161" t="s">
        <v>5784</v>
      </c>
      <c r="E22" s="333" t="s">
        <v>5785</v>
      </c>
      <c r="F22" s="161" t="s">
        <v>5786</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5787</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5788</v>
      </c>
      <c r="P22" s="161" t="s">
        <v>5789</v>
      </c>
      <c r="Q22" s="340" t="s">
        <v>5785</v>
      </c>
      <c r="R22" s="164" t="s">
        <v>5790</v>
      </c>
      <c r="S22" s="17"/>
      <c r="T22" s="17"/>
      <c r="U22" s="17"/>
      <c r="V22" s="17"/>
    </row>
    <row r="23">
      <c r="A23" s="333" t="s">
        <v>5791</v>
      </c>
      <c r="B23" s="161" t="s">
        <v>5792</v>
      </c>
      <c r="C23" s="333" t="s">
        <v>5793</v>
      </c>
      <c r="D23" s="161" t="s">
        <v>5794</v>
      </c>
      <c r="E23" s="333" t="s">
        <v>5795</v>
      </c>
      <c r="F23" s="161" t="s">
        <v>5796</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5797</v>
      </c>
      <c r="L23" s="161" t="s">
        <v>5798</v>
      </c>
      <c r="M23" s="335" t="str">
        <f>IFERROR(__xludf.DUMMYFUNCTION("GOOGLETRANSLATE(A23,""zh-tw"",""ru"")"),"Жрица")</f>
        <v>Жрица</v>
      </c>
      <c r="N23" s="162" t="str">
        <f>IFERROR(__xludf.DUMMYFUNCTION("GOOGLETRANSLATE(B23,""zh-tw"",""ru"")"),"Церковь призыва")</f>
        <v>Церковь призыва</v>
      </c>
      <c r="O23" s="333" t="s">
        <v>5799</v>
      </c>
      <c r="P23" s="161" t="s">
        <v>5800</v>
      </c>
      <c r="Q23" s="340" t="s">
        <v>5795</v>
      </c>
      <c r="R23" s="164" t="s">
        <v>5801</v>
      </c>
      <c r="S23" s="17"/>
      <c r="T23" s="17"/>
      <c r="U23" s="17"/>
      <c r="V23" s="17"/>
    </row>
    <row r="24">
      <c r="A24" s="333" t="s">
        <v>5802</v>
      </c>
      <c r="B24" s="161" t="s">
        <v>5803</v>
      </c>
      <c r="C24" s="333" t="s">
        <v>5804</v>
      </c>
      <c r="D24" s="161" t="s">
        <v>5805</v>
      </c>
      <c r="E24" s="333" t="s">
        <v>5806</v>
      </c>
      <c r="F24" s="161" t="s">
        <v>5807</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5808</v>
      </c>
      <c r="L24" s="161" t="s">
        <v>5809</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5810</v>
      </c>
      <c r="P24" s="161" t="s">
        <v>5811</v>
      </c>
      <c r="Q24" s="340" t="s">
        <v>5806</v>
      </c>
      <c r="R24" s="164" t="s">
        <v>5812</v>
      </c>
      <c r="S24" s="17"/>
      <c r="T24" s="17"/>
      <c r="U24" s="17"/>
      <c r="V24" s="17"/>
    </row>
    <row r="25">
      <c r="A25" s="333" t="s">
        <v>5813</v>
      </c>
      <c r="B25" s="161" t="s">
        <v>5814</v>
      </c>
      <c r="C25" s="333" t="s">
        <v>5815</v>
      </c>
      <c r="D25" s="161" t="s">
        <v>5816</v>
      </c>
      <c r="E25" s="333" t="s">
        <v>5817</v>
      </c>
      <c r="F25" s="161" t="s">
        <v>5818</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5819</v>
      </c>
      <c r="M25" s="335" t="str">
        <f>IFERROR(__xludf.DUMMYFUNCTION("GOOGLETRANSLATE(A25,""zh-tw"",""ru"")"),"мир")</f>
        <v>мир</v>
      </c>
      <c r="N25" s="162" t="str">
        <f>IFERROR(__xludf.DUMMYFUNCTION("GOOGLETRANSLATE(B25,""zh-tw"",""ru"")"),"Место реконструкции")</f>
        <v>Место реконструкции</v>
      </c>
      <c r="O25" s="333" t="s">
        <v>5820</v>
      </c>
      <c r="P25" s="161" t="s">
        <v>5821</v>
      </c>
      <c r="Q25" s="340" t="s">
        <v>5817</v>
      </c>
      <c r="R25" s="164" t="s">
        <v>5822</v>
      </c>
      <c r="S25" s="17"/>
      <c r="T25" s="17"/>
      <c r="U25" s="17"/>
      <c r="V25" s="17"/>
    </row>
    <row r="26">
      <c r="A26" s="333" t="s">
        <v>5823</v>
      </c>
      <c r="B26" s="161" t="s">
        <v>5824</v>
      </c>
      <c r="C26" s="346" t="s">
        <v>5825</v>
      </c>
      <c r="D26" s="347" t="str">
        <f>IFERROR(__xludf.DUMMYFUNCTION("GOOGLETRANSLATE(B26,""zh-tw"",""ja"")"),"一定時間内に1回復活することができます。")</f>
        <v>一定時間内に1回復活することができます。</v>
      </c>
      <c r="E26" s="333" t="s">
        <v>5826</v>
      </c>
      <c r="F26" s="161" t="s">
        <v>5827</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5828</v>
      </c>
      <c r="L26" s="161" t="s">
        <v>5829</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5830</v>
      </c>
      <c r="P26" s="161" t="s">
        <v>5831</v>
      </c>
      <c r="Q26" s="340" t="s">
        <v>5826</v>
      </c>
      <c r="R26" s="164" t="s">
        <v>5832</v>
      </c>
      <c r="S26" s="17"/>
      <c r="T26" s="17"/>
      <c r="U26" s="17"/>
      <c r="V26" s="17"/>
    </row>
    <row r="27">
      <c r="A27" s="339" t="s">
        <v>5833</v>
      </c>
      <c r="B27" s="161" t="s">
        <v>5834</v>
      </c>
      <c r="C27" s="339" t="s">
        <v>5835</v>
      </c>
      <c r="D27" s="161" t="s">
        <v>5836</v>
      </c>
      <c r="E27" s="339" t="s">
        <v>5837</v>
      </c>
      <c r="F27" s="322" t="s">
        <v>5838</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5839</v>
      </c>
      <c r="P27" s="161" t="s">
        <v>5840</v>
      </c>
      <c r="Q27" s="340" t="s">
        <v>5837</v>
      </c>
      <c r="R27" s="164" t="s">
        <v>5841</v>
      </c>
      <c r="S27" s="17"/>
      <c r="T27" s="17"/>
      <c r="U27" s="17"/>
      <c r="V27" s="17"/>
    </row>
    <row r="28">
      <c r="A28" s="333" t="s">
        <v>5842</v>
      </c>
      <c r="B28" s="161" t="s">
        <v>5843</v>
      </c>
      <c r="C28" s="333" t="str">
        <f>IFERROR(__xludf.DUMMYFUNCTION("GOOGLETRANSLATE(A28,""zh-tw"",""ja"")"),"ジャック・ボム")</f>
        <v>ジャック・ボム</v>
      </c>
      <c r="D28" s="161" t="s">
        <v>5844</v>
      </c>
      <c r="E28" s="333" t="s">
        <v>5845</v>
      </c>
      <c r="F28" s="161" t="s">
        <v>5846</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5847</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5848</v>
      </c>
      <c r="P28" s="161" t="s">
        <v>5849</v>
      </c>
      <c r="Q28" s="340" t="s">
        <v>5845</v>
      </c>
      <c r="R28" s="164" t="s">
        <v>5850</v>
      </c>
      <c r="S28" s="17"/>
      <c r="T28" s="17"/>
      <c r="U28" s="17"/>
      <c r="V28" s="17"/>
    </row>
    <row r="29">
      <c r="A29" s="333" t="s">
        <v>5851</v>
      </c>
      <c r="B29" s="161" t="s">
        <v>5852</v>
      </c>
      <c r="C29" s="333" t="s">
        <v>5853</v>
      </c>
      <c r="D29" s="161" t="s">
        <v>5854</v>
      </c>
      <c r="E29" s="333" t="s">
        <v>5855</v>
      </c>
      <c r="F29" s="161" t="s">
        <v>5856</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5857</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5858</v>
      </c>
      <c r="P29" s="161" t="s">
        <v>5859</v>
      </c>
      <c r="Q29" s="340" t="s">
        <v>5855</v>
      </c>
      <c r="R29" s="164" t="s">
        <v>5860</v>
      </c>
      <c r="S29" s="17"/>
      <c r="T29" s="17"/>
      <c r="U29" s="17"/>
      <c r="V29" s="17"/>
    </row>
    <row r="30">
      <c r="A30" s="333" t="s">
        <v>5861</v>
      </c>
      <c r="B30" s="161" t="s">
        <v>5862</v>
      </c>
      <c r="C30" s="333" t="s">
        <v>5863</v>
      </c>
      <c r="D30" s="161" t="s">
        <v>5864</v>
      </c>
      <c r="E30" s="333" t="s">
        <v>5865</v>
      </c>
      <c r="F30" s="161" t="s">
        <v>5866</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5867</v>
      </c>
      <c r="L30" s="161" t="s">
        <v>5868</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5869</v>
      </c>
      <c r="P30" s="161" t="s">
        <v>5870</v>
      </c>
      <c r="Q30" s="340" t="s">
        <v>5865</v>
      </c>
      <c r="R30" s="164" t="s">
        <v>5871</v>
      </c>
      <c r="S30" s="17"/>
      <c r="T30" s="17"/>
      <c r="U30" s="17"/>
      <c r="V30" s="17"/>
    </row>
    <row r="31">
      <c r="A31" s="333" t="s">
        <v>5872</v>
      </c>
      <c r="B31" s="161" t="s">
        <v>5873</v>
      </c>
      <c r="C31" s="333" t="str">
        <f>IFERROR(__xludf.DUMMYFUNCTION("GOOGLETRANSLATE(A31,""zh-tw"",""ja"")"),"密封された時計")</f>
        <v>密封された時計</v>
      </c>
      <c r="D31" s="161" t="s">
        <v>5874</v>
      </c>
      <c r="E31" s="333" t="s">
        <v>5875</v>
      </c>
      <c r="F31" s="161" t="s">
        <v>5876</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5877</v>
      </c>
      <c r="L31" s="161" t="s">
        <v>5878</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5879</v>
      </c>
      <c r="P31" s="161" t="s">
        <v>5880</v>
      </c>
      <c r="Q31" s="340" t="s">
        <v>5881</v>
      </c>
      <c r="R31" s="164" t="s">
        <v>5882</v>
      </c>
      <c r="S31" s="17"/>
      <c r="T31" s="17"/>
      <c r="U31" s="17"/>
      <c r="V31" s="17"/>
    </row>
    <row r="32">
      <c r="A32" s="333" t="s">
        <v>5883</v>
      </c>
      <c r="B32" s="161" t="s">
        <v>5884</v>
      </c>
      <c r="C32" s="333" t="str">
        <f>IFERROR(__xludf.DUMMYFUNCTION("GOOGLETRANSLATE(A32,""zh-tw"",""ja"")"),"寿司プリン")</f>
        <v>寿司プリン</v>
      </c>
      <c r="D32" s="161" t="s">
        <v>5885</v>
      </c>
      <c r="E32" s="333" t="s">
        <v>5886</v>
      </c>
      <c r="F32" s="161" t="s">
        <v>5887</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5886</v>
      </c>
      <c r="P32" s="161" t="s">
        <v>5888</v>
      </c>
      <c r="Q32" s="340" t="s">
        <v>5886</v>
      </c>
      <c r="R32" s="164" t="s">
        <v>5889</v>
      </c>
      <c r="S32" s="17"/>
      <c r="T32" s="17"/>
      <c r="U32" s="17"/>
      <c r="V32" s="17"/>
    </row>
    <row r="33">
      <c r="A33" s="333" t="s">
        <v>5890</v>
      </c>
      <c r="B33" s="161" t="s">
        <v>5891</v>
      </c>
      <c r="C33" s="333" t="str">
        <f>IFERROR(__xludf.DUMMYFUNCTION("GOOGLETRANSLATE(A33,""zh-tw"",""ja"")"),"ポラロイド 1～35")</f>
        <v>ポラロイド 1～35</v>
      </c>
      <c r="D33" s="161" t="s">
        <v>5892</v>
      </c>
      <c r="E33" s="333" t="s">
        <v>5893</v>
      </c>
      <c r="F33" s="161" t="s">
        <v>5894</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5895</v>
      </c>
      <c r="P33" s="161" t="s">
        <v>5896</v>
      </c>
      <c r="Q33" s="340" t="s">
        <v>5893</v>
      </c>
      <c r="R33" s="164" t="s">
        <v>5897</v>
      </c>
      <c r="S33" s="17"/>
      <c r="T33" s="17"/>
      <c r="U33" s="17"/>
      <c r="V33" s="17"/>
    </row>
    <row r="34">
      <c r="A34" s="333" t="s">
        <v>5898</v>
      </c>
      <c r="B34" s="161" t="s">
        <v>5899</v>
      </c>
      <c r="C34" s="333" t="s">
        <v>5900</v>
      </c>
      <c r="D34" s="161" t="s">
        <v>5901</v>
      </c>
      <c r="E34" s="333" t="s">
        <v>5902</v>
      </c>
      <c r="F34" s="161" t="s">
        <v>5903</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5904</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5905</v>
      </c>
      <c r="P34" s="161" t="s">
        <v>5906</v>
      </c>
      <c r="Q34" s="340" t="s">
        <v>5907</v>
      </c>
      <c r="R34" s="164" t="s">
        <v>5908</v>
      </c>
      <c r="S34" s="17"/>
      <c r="T34" s="17"/>
      <c r="U34" s="17"/>
      <c r="V34" s="17"/>
    </row>
    <row r="35">
      <c r="A35" s="333" t="s">
        <v>5909</v>
      </c>
      <c r="B35" s="161" t="s">
        <v>5910</v>
      </c>
      <c r="C35" s="333" t="s">
        <v>5911</v>
      </c>
      <c r="D35" s="161" t="s">
        <v>5912</v>
      </c>
      <c r="E35" s="333" t="s">
        <v>5913</v>
      </c>
      <c r="F35" s="161" t="s">
        <v>5914</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5915</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5916</v>
      </c>
      <c r="P35" s="161" t="s">
        <v>5917</v>
      </c>
      <c r="Q35" s="340" t="s">
        <v>5918</v>
      </c>
      <c r="R35" s="164" t="s">
        <v>5919</v>
      </c>
      <c r="S35" s="17"/>
      <c r="T35" s="17"/>
      <c r="U35" s="17"/>
      <c r="V35" s="17"/>
    </row>
    <row r="36">
      <c r="A36" s="333" t="s">
        <v>5920</v>
      </c>
      <c r="B36" s="161" t="s">
        <v>5910</v>
      </c>
      <c r="C36" s="333" t="s">
        <v>5921</v>
      </c>
      <c r="D36" s="161" t="s">
        <v>5922</v>
      </c>
      <c r="E36" s="333" t="s">
        <v>5923</v>
      </c>
      <c r="F36" s="161" t="s">
        <v>5914</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5904</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5905</v>
      </c>
      <c r="P36" s="161" t="s">
        <v>5906</v>
      </c>
      <c r="Q36" s="340" t="s">
        <v>5924</v>
      </c>
      <c r="R36" s="164" t="s">
        <v>5919</v>
      </c>
      <c r="S36" s="17"/>
      <c r="T36" s="17"/>
      <c r="U36" s="17"/>
      <c r="V36" s="17"/>
    </row>
    <row r="37">
      <c r="A37" s="333" t="s">
        <v>5925</v>
      </c>
      <c r="B37" s="161" t="s">
        <v>5926</v>
      </c>
      <c r="C37" s="333" t="s">
        <v>5927</v>
      </c>
      <c r="D37" s="161" t="s">
        <v>5928</v>
      </c>
      <c r="E37" s="333" t="s">
        <v>5929</v>
      </c>
      <c r="F37" s="161" t="s">
        <v>5930</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5915</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5916</v>
      </c>
      <c r="P37" s="161" t="s">
        <v>5917</v>
      </c>
      <c r="Q37" s="340" t="s">
        <v>5931</v>
      </c>
      <c r="R37" s="164" t="s">
        <v>5932</v>
      </c>
      <c r="S37" s="17"/>
      <c r="T37" s="17"/>
      <c r="U37" s="17"/>
      <c r="V37" s="17"/>
    </row>
    <row r="38">
      <c r="A38" s="339" t="s">
        <v>5933</v>
      </c>
      <c r="B38" s="162" t="s">
        <v>5934</v>
      </c>
      <c r="C38" s="335" t="s">
        <v>5935</v>
      </c>
      <c r="D38" s="162" t="s">
        <v>5936</v>
      </c>
      <c r="E38" s="335" t="s">
        <v>5937</v>
      </c>
      <c r="F38" s="162" t="s">
        <v>5938</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5939</v>
      </c>
      <c r="P38" s="161" t="s">
        <v>5940</v>
      </c>
      <c r="Q38" s="340" t="s">
        <v>5941</v>
      </c>
      <c r="R38" s="186" t="s">
        <v>5942</v>
      </c>
      <c r="S38" s="17"/>
      <c r="T38" s="17"/>
      <c r="U38" s="17"/>
      <c r="V38" s="17"/>
    </row>
    <row r="39">
      <c r="A39" s="333" t="s">
        <v>5943</v>
      </c>
      <c r="B39" s="161" t="s">
        <v>5944</v>
      </c>
      <c r="C39" s="333" t="s">
        <v>5945</v>
      </c>
      <c r="D39" s="161" t="s">
        <v>5946</v>
      </c>
      <c r="E39" s="333" t="s">
        <v>5947</v>
      </c>
      <c r="F39" s="161" t="s">
        <v>5948</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IFERROR(__xludf.DUMMYFUNCTION("GOOGLETRANSLATE(A39,""zh-tw"",""KO"")"),"초민감성 부드럽고 쫄깃한 찐빵")</f>
        <v>초민감성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5949</v>
      </c>
      <c r="P39" s="161" t="s">
        <v>5950</v>
      </c>
      <c r="Q39" s="340" t="s">
        <v>5951</v>
      </c>
      <c r="R39" s="164" t="s">
        <v>5952</v>
      </c>
      <c r="S39" s="17"/>
      <c r="T39" s="17"/>
      <c r="U39" s="17"/>
      <c r="V39" s="17"/>
    </row>
    <row r="40">
      <c r="A40" s="339" t="s">
        <v>5953</v>
      </c>
      <c r="B40" s="162" t="s">
        <v>5954</v>
      </c>
      <c r="C40" s="335" t="s">
        <v>5955</v>
      </c>
      <c r="D40" s="162" t="s">
        <v>5956</v>
      </c>
      <c r="E40" s="335" t="s">
        <v>5957</v>
      </c>
      <c r="F40" s="162" t="s">
        <v>5958</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5957</v>
      </c>
      <c r="P40" s="162" t="s">
        <v>5958</v>
      </c>
      <c r="Q40" s="340" t="s">
        <v>5957</v>
      </c>
      <c r="R40" s="182" t="s">
        <v>5959</v>
      </c>
      <c r="S40" s="17"/>
      <c r="T40" s="17"/>
      <c r="U40" s="17"/>
      <c r="V40" s="17"/>
    </row>
    <row r="41">
      <c r="A41" s="333" t="s">
        <v>5960</v>
      </c>
      <c r="B41" s="161" t="s">
        <v>5961</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5962</v>
      </c>
      <c r="F41" s="161" t="s">
        <v>5963</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5964</v>
      </c>
      <c r="P41" s="317" t="s">
        <v>5965</v>
      </c>
      <c r="Q41" s="354" t="s">
        <v>5966</v>
      </c>
      <c r="R41" s="164" t="s">
        <v>5967</v>
      </c>
      <c r="S41" s="17"/>
      <c r="T41" s="17"/>
      <c r="U41" s="17"/>
      <c r="V41" s="17"/>
    </row>
    <row r="42">
      <c r="A42" s="333" t="s">
        <v>5968</v>
      </c>
      <c r="B42" s="161" t="s">
        <v>5961</v>
      </c>
      <c r="C42" s="333" t="s">
        <v>5969</v>
      </c>
      <c r="D42" s="161" t="s">
        <v>5970</v>
      </c>
      <c r="E42" s="333" t="s">
        <v>5971</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5972</v>
      </c>
      <c r="P42" s="161" t="s">
        <v>5973</v>
      </c>
      <c r="Q42" s="354" t="s">
        <v>5974</v>
      </c>
      <c r="R42" s="164" t="s">
        <v>3201</v>
      </c>
      <c r="S42" s="17"/>
      <c r="T42" s="17"/>
      <c r="U42" s="17"/>
      <c r="V42" s="17"/>
    </row>
    <row r="43">
      <c r="A43" s="339" t="s">
        <v>5975</v>
      </c>
      <c r="B43" s="162" t="s">
        <v>5976</v>
      </c>
      <c r="C43" s="333" t="s">
        <v>5977</v>
      </c>
      <c r="D43" s="161" t="s">
        <v>5978</v>
      </c>
      <c r="E43" s="333" t="s">
        <v>5979</v>
      </c>
      <c r="F43" s="161" t="s">
        <v>5980</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5981</v>
      </c>
      <c r="P43" s="161" t="s">
        <v>5982</v>
      </c>
      <c r="Q43" s="354" t="s">
        <v>5983</v>
      </c>
      <c r="R43" s="186" t="s">
        <v>5984</v>
      </c>
      <c r="S43" s="17"/>
      <c r="T43" s="17"/>
      <c r="U43" s="17"/>
      <c r="V43" s="17"/>
    </row>
    <row r="44">
      <c r="A44" s="333" t="s">
        <v>5985</v>
      </c>
      <c r="B44" s="161" t="s">
        <v>5986</v>
      </c>
      <c r="C44" s="333" t="s">
        <v>5987</v>
      </c>
      <c r="D44" s="161" t="s">
        <v>5988</v>
      </c>
      <c r="E44" s="333" t="s">
        <v>5989</v>
      </c>
      <c r="F44" s="161" t="s">
        <v>5990</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5989</v>
      </c>
      <c r="P44" s="186" t="s">
        <v>5991</v>
      </c>
      <c r="Q44" s="346" t="s">
        <v>5989</v>
      </c>
      <c r="R44" s="186" t="s">
        <v>5992</v>
      </c>
      <c r="S44" s="17"/>
      <c r="T44" s="17"/>
      <c r="U44" s="17"/>
      <c r="V44" s="17"/>
    </row>
    <row r="45">
      <c r="A45" s="333" t="s">
        <v>5993</v>
      </c>
      <c r="B45" s="161" t="s">
        <v>5994</v>
      </c>
      <c r="C45" s="333" t="s">
        <v>5995</v>
      </c>
      <c r="D45" s="161" t="s">
        <v>5996</v>
      </c>
      <c r="E45" s="333" t="s">
        <v>5997</v>
      </c>
      <c r="F45" s="161" t="s">
        <v>5998</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5999</v>
      </c>
      <c r="P45" s="186" t="s">
        <v>6000</v>
      </c>
      <c r="Q45" s="346" t="s">
        <v>6001</v>
      </c>
      <c r="R45" s="186" t="s">
        <v>6002</v>
      </c>
      <c r="S45" s="17"/>
      <c r="T45" s="17"/>
      <c r="U45" s="17"/>
      <c r="V45" s="17"/>
    </row>
    <row r="46">
      <c r="A46" s="333" t="s">
        <v>6003</v>
      </c>
      <c r="B46" s="161" t="s">
        <v>6004</v>
      </c>
      <c r="C46" s="333" t="s">
        <v>6005</v>
      </c>
      <c r="D46" s="161" t="s">
        <v>6006</v>
      </c>
      <c r="E46" s="333" t="s">
        <v>6007</v>
      </c>
      <c r="F46" s="161" t="s">
        <v>6008</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6009</v>
      </c>
      <c r="P46" s="186" t="s">
        <v>6010</v>
      </c>
      <c r="Q46" s="346" t="s">
        <v>6011</v>
      </c>
      <c r="R46" s="186" t="s">
        <v>6012</v>
      </c>
      <c r="S46" s="17"/>
      <c r="T46" s="17"/>
      <c r="U46" s="17"/>
      <c r="V46" s="17"/>
    </row>
    <row r="47">
      <c r="A47" s="333" t="s">
        <v>6013</v>
      </c>
      <c r="B47" s="161" t="s">
        <v>6014</v>
      </c>
      <c r="C47" s="333" t="s">
        <v>6015</v>
      </c>
      <c r="D47" s="161" t="s">
        <v>6016</v>
      </c>
      <c r="E47" s="333" t="s">
        <v>6017</v>
      </c>
      <c r="F47" s="161" t="s">
        <v>6018</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ósea roja")</f>
        <v>líquido de médula ósea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6019</v>
      </c>
      <c r="R47" s="186" t="s">
        <v>6020</v>
      </c>
      <c r="S47" s="17"/>
      <c r="T47" s="17"/>
      <c r="U47" s="17"/>
      <c r="V47" s="17"/>
    </row>
    <row r="48">
      <c r="A48" s="333" t="s">
        <v>6021</v>
      </c>
      <c r="B48" s="161" t="s">
        <v>6022</v>
      </c>
      <c r="C48" s="333" t="s">
        <v>6023</v>
      </c>
      <c r="D48" s="161" t="s">
        <v>6024</v>
      </c>
      <c r="E48" s="333" t="s">
        <v>6025</v>
      </c>
      <c r="F48" s="161" t="s">
        <v>6026</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6027</v>
      </c>
      <c r="R48" s="186" t="s">
        <v>6028</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6029</v>
      </c>
      <c r="B1" s="366" t="s">
        <v>236</v>
      </c>
      <c r="C1" s="367" t="s">
        <v>6030</v>
      </c>
      <c r="F1" s="365" t="s">
        <v>6031</v>
      </c>
      <c r="G1" s="366" t="s">
        <v>236</v>
      </c>
      <c r="H1" s="368" t="s">
        <v>6032</v>
      </c>
      <c r="K1" s="365" t="s">
        <v>6033</v>
      </c>
      <c r="L1" s="366" t="s">
        <v>236</v>
      </c>
      <c r="M1" s="368" t="s">
        <v>6034</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6035</v>
      </c>
      <c r="AK1" s="366" t="s">
        <v>236</v>
      </c>
      <c r="AL1" s="367" t="s">
        <v>6036</v>
      </c>
      <c r="AO1" s="371" t="s">
        <v>6037</v>
      </c>
      <c r="AP1" s="372" t="s">
        <v>236</v>
      </c>
      <c r="AQ1" s="183" t="s">
        <v>6038</v>
      </c>
    </row>
    <row r="2" ht="75.0" customHeight="1">
      <c r="A2" s="365" t="s">
        <v>6039</v>
      </c>
      <c r="B2" s="366" t="s">
        <v>787</v>
      </c>
      <c r="F2" s="365" t="s">
        <v>6040</v>
      </c>
      <c r="G2" s="366" t="s">
        <v>787</v>
      </c>
      <c r="K2" s="365" t="s">
        <v>6041</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6042</v>
      </c>
      <c r="AK2" s="366" t="s">
        <v>787</v>
      </c>
      <c r="AO2" s="181" t="s">
        <v>6043</v>
      </c>
      <c r="AP2" s="373" t="s">
        <v>787</v>
      </c>
    </row>
    <row r="3">
      <c r="A3" s="374" t="s">
        <v>6044</v>
      </c>
      <c r="B3" s="375" t="s">
        <v>5574</v>
      </c>
      <c r="F3" s="374" t="str">
        <f>IFERROR(__xludf.DUMMYFUNCTION("GOOGLETRANSLATE(A3,""zh-tw"",""ja"")"),"料理名")</f>
        <v>料理名</v>
      </c>
      <c r="G3" s="375" t="str">
        <f>IFERROR(__xludf.DUMMYFUNCTION("GOOGLETRANSLATE(B3,""zh-tw"",""ja"")"),"効果")</f>
        <v>効果</v>
      </c>
      <c r="K3" s="374" t="s">
        <v>6045</v>
      </c>
      <c r="L3" s="375" t="s">
        <v>6046</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6047</v>
      </c>
      <c r="AK3" s="376" t="s">
        <v>6048</v>
      </c>
      <c r="AO3" s="378" t="s">
        <v>6049</v>
      </c>
      <c r="AP3" s="379" t="s">
        <v>4421</v>
      </c>
    </row>
    <row r="4">
      <c r="A4" s="380" t="s">
        <v>6050</v>
      </c>
      <c r="B4" s="381"/>
      <c r="C4" s="163" t="s">
        <v>6051</v>
      </c>
      <c r="D4" s="176"/>
      <c r="E4" s="176"/>
      <c r="F4" s="380" t="s">
        <v>6052</v>
      </c>
      <c r="G4" s="381"/>
      <c r="H4" s="163" t="s">
        <v>6053</v>
      </c>
      <c r="I4" s="176"/>
      <c r="J4" s="176"/>
      <c r="K4" s="103" t="s">
        <v>6054</v>
      </c>
      <c r="L4" s="381"/>
      <c r="M4" s="161" t="s">
        <v>6055</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6056</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6057</v>
      </c>
      <c r="AK4" s="376"/>
      <c r="AL4" s="161" t="s">
        <v>6058</v>
      </c>
      <c r="AM4" s="162"/>
      <c r="AN4" s="162"/>
      <c r="AO4" s="180" t="s">
        <v>6059</v>
      </c>
      <c r="AP4" s="190"/>
      <c r="AQ4" s="182" t="s">
        <v>6060</v>
      </c>
      <c r="AR4" s="183"/>
      <c r="AS4" s="183"/>
    </row>
    <row r="5">
      <c r="A5" s="380" t="s">
        <v>6061</v>
      </c>
      <c r="B5" s="381"/>
      <c r="C5" s="163" t="s">
        <v>6062</v>
      </c>
      <c r="D5" s="163" t="s">
        <v>6063</v>
      </c>
      <c r="E5" s="176"/>
      <c r="F5" s="380" t="s">
        <v>6064</v>
      </c>
      <c r="G5" s="381"/>
      <c r="H5" s="163" t="s">
        <v>6065</v>
      </c>
      <c r="I5" s="163" t="s">
        <v>6066</v>
      </c>
      <c r="J5" s="176"/>
      <c r="K5" s="99" t="s">
        <v>6067</v>
      </c>
      <c r="L5" s="381"/>
      <c r="M5" s="161" t="s">
        <v>6068</v>
      </c>
      <c r="N5" s="161" t="s">
        <v>6069</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6070</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6071</v>
      </c>
      <c r="AK5" s="376"/>
      <c r="AL5" s="161" t="s">
        <v>6072</v>
      </c>
      <c r="AM5" s="161" t="s">
        <v>6073</v>
      </c>
      <c r="AN5" s="162"/>
      <c r="AO5" s="180" t="s">
        <v>6074</v>
      </c>
      <c r="AP5" s="190"/>
      <c r="AQ5" s="182" t="s">
        <v>6075</v>
      </c>
      <c r="AR5" s="182" t="s">
        <v>6076</v>
      </c>
      <c r="AS5" s="183"/>
    </row>
    <row r="6">
      <c r="A6" s="380" t="s">
        <v>6077</v>
      </c>
      <c r="B6" s="381"/>
      <c r="C6" s="163" t="s">
        <v>6078</v>
      </c>
      <c r="D6" s="163" t="s">
        <v>6079</v>
      </c>
      <c r="E6" s="176"/>
      <c r="F6" s="380" t="s">
        <v>6080</v>
      </c>
      <c r="G6" s="381"/>
      <c r="H6" s="163" t="s">
        <v>6081</v>
      </c>
      <c r="I6" s="163" t="s">
        <v>6082</v>
      </c>
      <c r="J6" s="176"/>
      <c r="K6" s="103" t="s">
        <v>6083</v>
      </c>
      <c r="L6" s="381"/>
      <c r="M6" s="161" t="s">
        <v>6084</v>
      </c>
      <c r="N6" s="161" t="s">
        <v>6085</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6086</v>
      </c>
      <c r="AK6" s="376"/>
      <c r="AL6" s="161" t="s">
        <v>6087</v>
      </c>
      <c r="AM6" s="161" t="s">
        <v>6088</v>
      </c>
      <c r="AN6" s="162"/>
      <c r="AO6" s="180" t="s">
        <v>6089</v>
      </c>
      <c r="AP6" s="190"/>
      <c r="AQ6" s="182" t="s">
        <v>6090</v>
      </c>
      <c r="AR6" s="182" t="s">
        <v>6091</v>
      </c>
      <c r="AS6" s="183"/>
    </row>
    <row r="7">
      <c r="A7" s="380" t="s">
        <v>6092</v>
      </c>
      <c r="B7" s="381"/>
      <c r="C7" s="163" t="s">
        <v>6078</v>
      </c>
      <c r="D7" s="176"/>
      <c r="E7" s="176"/>
      <c r="F7" s="380" t="s">
        <v>6093</v>
      </c>
      <c r="G7" s="381"/>
      <c r="H7" s="163" t="s">
        <v>6081</v>
      </c>
      <c r="I7" s="176"/>
      <c r="J7" s="176"/>
      <c r="K7" s="103" t="s">
        <v>6094</v>
      </c>
      <c r="L7" s="381"/>
      <c r="M7" s="161" t="s">
        <v>6084</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6095</v>
      </c>
      <c r="AK7" s="376"/>
      <c r="AL7" s="161" t="s">
        <v>6087</v>
      </c>
      <c r="AM7" s="162"/>
      <c r="AN7" s="162"/>
      <c r="AO7" s="180" t="s">
        <v>6096</v>
      </c>
      <c r="AP7" s="190"/>
      <c r="AQ7" s="182" t="s">
        <v>6090</v>
      </c>
      <c r="AR7" s="183"/>
      <c r="AS7" s="183"/>
    </row>
    <row r="8">
      <c r="A8" s="380" t="s">
        <v>6097</v>
      </c>
      <c r="B8" s="381"/>
      <c r="C8" s="163" t="s">
        <v>6098</v>
      </c>
      <c r="F8" s="380" t="s">
        <v>6099</v>
      </c>
      <c r="G8" s="381"/>
      <c r="H8" s="163" t="s">
        <v>593</v>
      </c>
      <c r="I8" s="176"/>
      <c r="J8" s="176"/>
      <c r="K8" s="103" t="s">
        <v>6100</v>
      </c>
      <c r="L8" s="381"/>
      <c r="M8" s="161" t="s">
        <v>6101</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y obtener conchas marinas).")</f>
        <v>Aún no implementado (más adelante, podrás pescar peces en el río y obtener conchas marinas).</v>
      </c>
      <c r="Z8" s="384" t="s">
        <v>6102</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4" t="s">
        <v>6103</v>
      </c>
      <c r="AK8" s="376"/>
      <c r="AL8" s="161" t="s">
        <v>6104</v>
      </c>
      <c r="AO8" s="180" t="s">
        <v>6105</v>
      </c>
      <c r="AP8" s="190"/>
      <c r="AQ8" s="182" t="s">
        <v>6106</v>
      </c>
      <c r="AR8" s="183"/>
      <c r="AS8" s="183"/>
    </row>
    <row r="9">
      <c r="A9" s="380" t="s">
        <v>6107</v>
      </c>
      <c r="B9" s="381"/>
      <c r="C9" s="163" t="s">
        <v>6108</v>
      </c>
      <c r="D9" s="176"/>
      <c r="E9" s="176"/>
      <c r="F9" s="380" t="s">
        <v>6109</v>
      </c>
      <c r="G9" s="381"/>
      <c r="H9" s="163" t="s">
        <v>6108</v>
      </c>
      <c r="I9" s="176"/>
      <c r="J9" s="176"/>
      <c r="K9" s="103" t="s">
        <v>6110</v>
      </c>
      <c r="L9" s="381"/>
      <c r="M9" s="161" t="s">
        <v>6111</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6112</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6113</v>
      </c>
      <c r="AK9" s="376"/>
      <c r="AL9" s="161" t="s">
        <v>6114</v>
      </c>
      <c r="AM9" s="162"/>
      <c r="AN9" s="162"/>
      <c r="AO9" s="180" t="s">
        <v>6115</v>
      </c>
      <c r="AP9" s="190"/>
      <c r="AQ9" s="182" t="s">
        <v>6116</v>
      </c>
      <c r="AR9" s="183"/>
      <c r="AS9" s="183"/>
    </row>
    <row r="10">
      <c r="A10" s="380" t="s">
        <v>6117</v>
      </c>
      <c r="B10" s="381"/>
      <c r="C10" s="163" t="s">
        <v>4032</v>
      </c>
      <c r="D10" s="163" t="s">
        <v>4032</v>
      </c>
      <c r="E10" s="163" t="s">
        <v>4032</v>
      </c>
      <c r="F10" s="380" t="s">
        <v>6118</v>
      </c>
      <c r="G10" s="381"/>
      <c r="H10" s="163" t="s">
        <v>6119</v>
      </c>
      <c r="I10" s="163" t="s">
        <v>6119</v>
      </c>
      <c r="J10" s="163" t="s">
        <v>6119</v>
      </c>
      <c r="K10" s="103" t="s">
        <v>6120</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6121</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6122</v>
      </c>
      <c r="AK10" s="376"/>
      <c r="AL10" s="161" t="s">
        <v>6123</v>
      </c>
      <c r="AM10" s="161" t="s">
        <v>6123</v>
      </c>
      <c r="AN10" s="161" t="s">
        <v>6123</v>
      </c>
      <c r="AO10" s="180" t="s">
        <v>6124</v>
      </c>
      <c r="AP10" s="190"/>
      <c r="AQ10" s="182" t="s">
        <v>4045</v>
      </c>
      <c r="AR10" s="182" t="s">
        <v>4045</v>
      </c>
      <c r="AS10" s="182" t="s">
        <v>4045</v>
      </c>
    </row>
    <row r="11">
      <c r="A11" s="385" t="s">
        <v>6125</v>
      </c>
      <c r="B11" s="381"/>
      <c r="C11" s="163" t="s">
        <v>6126</v>
      </c>
      <c r="D11" s="163" t="s">
        <v>4229</v>
      </c>
      <c r="E11" s="176"/>
      <c r="F11" s="380" t="s">
        <v>6127</v>
      </c>
      <c r="G11" s="381"/>
      <c r="H11" s="163" t="s">
        <v>6128</v>
      </c>
      <c r="I11" s="163" t="s">
        <v>6129</v>
      </c>
      <c r="J11" s="176"/>
      <c r="K11" s="103" t="s">
        <v>6130</v>
      </c>
      <c r="L11" s="381"/>
      <c r="M11" s="161" t="s">
        <v>6131</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6132</v>
      </c>
      <c r="AA11" s="376"/>
      <c r="AB11" s="161" t="s">
        <v>6133</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6134</v>
      </c>
      <c r="AK11" s="376"/>
      <c r="AL11" s="161" t="s">
        <v>6135</v>
      </c>
      <c r="AM11" s="161" t="s">
        <v>4234</v>
      </c>
      <c r="AN11" s="162"/>
      <c r="AO11" s="154" t="s">
        <v>6130</v>
      </c>
      <c r="AP11" s="190"/>
      <c r="AQ11" s="182" t="s">
        <v>6136</v>
      </c>
      <c r="AR11" s="182" t="s">
        <v>4236</v>
      </c>
      <c r="AS11" s="183"/>
    </row>
    <row r="12">
      <c r="A12" s="380" t="s">
        <v>6137</v>
      </c>
      <c r="B12" s="381"/>
      <c r="C12" s="163" t="s">
        <v>6062</v>
      </c>
      <c r="D12" s="176"/>
      <c r="E12" s="176"/>
      <c r="F12" s="380" t="s">
        <v>6138</v>
      </c>
      <c r="G12" s="381"/>
      <c r="H12" s="163" t="s">
        <v>6065</v>
      </c>
      <c r="I12" s="176"/>
      <c r="J12" s="176"/>
      <c r="K12" s="103" t="s">
        <v>6139</v>
      </c>
      <c r="L12" s="381"/>
      <c r="M12" s="161" t="s">
        <v>6068</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6140</v>
      </c>
      <c r="AK12" s="376"/>
      <c r="AL12" s="161" t="s">
        <v>6072</v>
      </c>
      <c r="AM12" s="162"/>
      <c r="AN12" s="162"/>
      <c r="AO12" s="180" t="s">
        <v>6141</v>
      </c>
      <c r="AP12" s="190"/>
      <c r="AQ12" s="182" t="s">
        <v>6075</v>
      </c>
      <c r="AR12" s="183"/>
      <c r="AS12" s="183"/>
    </row>
    <row r="13">
      <c r="A13" s="380" t="s">
        <v>6142</v>
      </c>
      <c r="B13" s="381"/>
      <c r="C13" s="163" t="s">
        <v>6062</v>
      </c>
      <c r="D13" s="163" t="s">
        <v>6063</v>
      </c>
      <c r="E13" s="163" t="s">
        <v>6126</v>
      </c>
      <c r="F13" s="380" t="s">
        <v>6143</v>
      </c>
      <c r="G13" s="381"/>
      <c r="H13" s="163" t="s">
        <v>6065</v>
      </c>
      <c r="I13" s="163" t="s">
        <v>6066</v>
      </c>
      <c r="J13" s="163" t="s">
        <v>6128</v>
      </c>
      <c r="K13" s="99" t="s">
        <v>6144</v>
      </c>
      <c r="L13" s="381"/>
      <c r="M13" s="161" t="s">
        <v>6068</v>
      </c>
      <c r="N13" s="161" t="s">
        <v>6069</v>
      </c>
      <c r="O13" s="161" t="s">
        <v>6131</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6145</v>
      </c>
      <c r="AA13" s="376"/>
      <c r="AB13" s="162" t="str">
        <f>IFERROR(__xludf.DUMMYFUNCTION("GOOGLETRANSLATE(C13,""zh-tw"",""KO"")"),"흰쌀")</f>
        <v>흰쌀</v>
      </c>
      <c r="AC13" s="161" t="s">
        <v>6070</v>
      </c>
      <c r="AD13" s="161" t="s">
        <v>6133</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6146</v>
      </c>
      <c r="AK13" s="376"/>
      <c r="AL13" s="161" t="s">
        <v>6072</v>
      </c>
      <c r="AM13" s="161" t="s">
        <v>6073</v>
      </c>
      <c r="AN13" s="161" t="s">
        <v>6135</v>
      </c>
      <c r="AO13" s="180" t="s">
        <v>6147</v>
      </c>
      <c r="AP13" s="190"/>
      <c r="AQ13" s="182" t="s">
        <v>6075</v>
      </c>
      <c r="AR13" s="182" t="s">
        <v>6076</v>
      </c>
      <c r="AS13" s="182" t="s">
        <v>6136</v>
      </c>
    </row>
    <row r="14">
      <c r="A14" s="380" t="s">
        <v>6148</v>
      </c>
      <c r="B14" s="366" t="s">
        <v>236</v>
      </c>
      <c r="C14" s="163" t="s">
        <v>6149</v>
      </c>
      <c r="D14" s="176"/>
      <c r="E14" s="176"/>
      <c r="F14" s="380" t="s">
        <v>6150</v>
      </c>
      <c r="G14" s="366" t="s">
        <v>236</v>
      </c>
      <c r="H14" s="163" t="s">
        <v>6151</v>
      </c>
      <c r="I14" s="176"/>
      <c r="J14" s="176"/>
      <c r="K14" s="103" t="s">
        <v>6152</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6153</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6154</v>
      </c>
      <c r="AK14" s="376" t="s">
        <v>236</v>
      </c>
      <c r="AL14" s="161" t="s">
        <v>6155</v>
      </c>
      <c r="AM14" s="162"/>
      <c r="AN14" s="162"/>
      <c r="AO14" s="180" t="s">
        <v>6156</v>
      </c>
      <c r="AP14" s="386" t="s">
        <v>236</v>
      </c>
      <c r="AQ14" s="182" t="s">
        <v>4263</v>
      </c>
      <c r="AR14" s="183"/>
      <c r="AS14" s="183"/>
    </row>
    <row r="15">
      <c r="A15" s="380" t="s">
        <v>6157</v>
      </c>
      <c r="B15" s="366" t="s">
        <v>236</v>
      </c>
      <c r="C15" s="163" t="s">
        <v>6126</v>
      </c>
      <c r="D15" s="176"/>
      <c r="E15" s="176"/>
      <c r="F15" s="380" t="s">
        <v>6158</v>
      </c>
      <c r="G15" s="366" t="s">
        <v>236</v>
      </c>
      <c r="H15" s="163" t="s">
        <v>6128</v>
      </c>
      <c r="I15" s="176"/>
      <c r="J15" s="176"/>
      <c r="K15" s="103" t="s">
        <v>6159</v>
      </c>
      <c r="L15" s="366" t="s">
        <v>236</v>
      </c>
      <c r="M15" s="161" t="s">
        <v>6131</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6133</v>
      </c>
      <c r="AC15" s="162"/>
      <c r="AD15" s="162"/>
      <c r="AE15" s="380" t="str">
        <f>IFERROR(__xludf.DUMMYFUNCTION("GOOGLETRANSLATE(A15,""zh-tw"",""ru"")"),"Кусочки жареного мяса")</f>
        <v>Кусочки жареного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6160</v>
      </c>
      <c r="AK15" s="376" t="s">
        <v>236</v>
      </c>
      <c r="AL15" s="161" t="s">
        <v>6135</v>
      </c>
      <c r="AM15" s="162"/>
      <c r="AN15" s="162"/>
      <c r="AO15" s="180" t="s">
        <v>6161</v>
      </c>
      <c r="AP15" s="386" t="s">
        <v>236</v>
      </c>
      <c r="AQ15" s="182" t="s">
        <v>6136</v>
      </c>
      <c r="AR15" s="183"/>
      <c r="AS15" s="183"/>
    </row>
    <row r="16">
      <c r="A16" s="380" t="s">
        <v>6162</v>
      </c>
      <c r="B16" s="366" t="s">
        <v>236</v>
      </c>
      <c r="C16" s="163" t="s">
        <v>6126</v>
      </c>
      <c r="D16" s="163" t="s">
        <v>6126</v>
      </c>
      <c r="E16" s="176"/>
      <c r="F16" s="380" t="s">
        <v>6163</v>
      </c>
      <c r="G16" s="366" t="s">
        <v>236</v>
      </c>
      <c r="H16" s="163" t="s">
        <v>6128</v>
      </c>
      <c r="I16" s="163" t="s">
        <v>6128</v>
      </c>
      <c r="J16" s="176"/>
      <c r="K16" s="103" t="s">
        <v>6164</v>
      </c>
      <c r="L16" s="366" t="s">
        <v>236</v>
      </c>
      <c r="M16" s="161" t="s">
        <v>6131</v>
      </c>
      <c r="N16" s="161" t="s">
        <v>6131</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6165</v>
      </c>
      <c r="AA16" s="376" t="s">
        <v>236</v>
      </c>
      <c r="AB16" s="161" t="s">
        <v>6133</v>
      </c>
      <c r="AC16" s="161" t="s">
        <v>6133</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6166</v>
      </c>
      <c r="AK16" s="376" t="s">
        <v>236</v>
      </c>
      <c r="AL16" s="161" t="s">
        <v>6135</v>
      </c>
      <c r="AM16" s="161" t="s">
        <v>6135</v>
      </c>
      <c r="AN16" s="162"/>
      <c r="AO16" s="180" t="s">
        <v>6167</v>
      </c>
      <c r="AP16" s="386" t="s">
        <v>236</v>
      </c>
      <c r="AQ16" s="182" t="s">
        <v>6136</v>
      </c>
      <c r="AR16" s="182" t="s">
        <v>6136</v>
      </c>
      <c r="AS16" s="183"/>
    </row>
    <row r="17">
      <c r="A17" s="385" t="s">
        <v>6168</v>
      </c>
      <c r="B17" s="366" t="s">
        <v>236</v>
      </c>
      <c r="C17" s="163" t="s">
        <v>6126</v>
      </c>
      <c r="D17" s="163" t="s">
        <v>6126</v>
      </c>
      <c r="E17" s="163" t="s">
        <v>6126</v>
      </c>
      <c r="F17" s="380" t="s">
        <v>6169</v>
      </c>
      <c r="G17" s="366" t="s">
        <v>236</v>
      </c>
      <c r="H17" s="163" t="s">
        <v>6128</v>
      </c>
      <c r="I17" s="163" t="s">
        <v>6128</v>
      </c>
      <c r="J17" s="163" t="s">
        <v>6128</v>
      </c>
      <c r="K17" s="103" t="s">
        <v>6170</v>
      </c>
      <c r="L17" s="366" t="s">
        <v>236</v>
      </c>
      <c r="M17" s="161" t="s">
        <v>6131</v>
      </c>
      <c r="N17" s="161" t="s">
        <v>6131</v>
      </c>
      <c r="O17" s="161" t="s">
        <v>6131</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6171</v>
      </c>
      <c r="AA17" s="376" t="s">
        <v>236</v>
      </c>
      <c r="AB17" s="161" t="s">
        <v>6133</v>
      </c>
      <c r="AC17" s="317" t="s">
        <v>6133</v>
      </c>
      <c r="AD17" s="317" t="s">
        <v>6133</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6172</v>
      </c>
      <c r="AK17" s="376" t="s">
        <v>236</v>
      </c>
      <c r="AL17" s="161" t="s">
        <v>6135</v>
      </c>
      <c r="AM17" s="161" t="s">
        <v>6135</v>
      </c>
      <c r="AN17" s="161" t="s">
        <v>6135</v>
      </c>
      <c r="AO17" s="154" t="s">
        <v>6173</v>
      </c>
      <c r="AP17" s="386" t="s">
        <v>236</v>
      </c>
      <c r="AQ17" s="182" t="s">
        <v>6136</v>
      </c>
      <c r="AR17" s="182" t="s">
        <v>6136</v>
      </c>
      <c r="AS17" s="182" t="s">
        <v>6136</v>
      </c>
    </row>
    <row r="18">
      <c r="A18" s="380" t="s">
        <v>6174</v>
      </c>
      <c r="B18" s="366" t="s">
        <v>236</v>
      </c>
      <c r="C18" s="163" t="s">
        <v>6062</v>
      </c>
      <c r="D18" s="163" t="s">
        <v>6126</v>
      </c>
      <c r="E18" s="176"/>
      <c r="F18" s="380" t="s">
        <v>6175</v>
      </c>
      <c r="G18" s="366" t="s">
        <v>236</v>
      </c>
      <c r="H18" s="163" t="s">
        <v>6065</v>
      </c>
      <c r="I18" s="163" t="s">
        <v>6128</v>
      </c>
      <c r="J18" s="176"/>
      <c r="K18" s="103" t="s">
        <v>6176</v>
      </c>
      <c r="L18" s="366" t="s">
        <v>236</v>
      </c>
      <c r="M18" s="161" t="s">
        <v>6177</v>
      </c>
      <c r="N18" s="161" t="s">
        <v>6131</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6178</v>
      </c>
      <c r="AA18" s="376" t="s">
        <v>236</v>
      </c>
      <c r="AB18" s="162" t="str">
        <f>IFERROR(__xludf.DUMMYFUNCTION("GOOGLETRANSLATE(C18,""zh-tw"",""KO"")"),"흰쌀")</f>
        <v>흰쌀</v>
      </c>
      <c r="AC18" s="161" t="s">
        <v>6133</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6179</v>
      </c>
      <c r="AK18" s="376" t="s">
        <v>236</v>
      </c>
      <c r="AL18" s="161" t="s">
        <v>6072</v>
      </c>
      <c r="AM18" s="161" t="s">
        <v>6135</v>
      </c>
      <c r="AN18" s="162"/>
      <c r="AO18" s="180" t="s">
        <v>6180</v>
      </c>
      <c r="AP18" s="386" t="s">
        <v>236</v>
      </c>
      <c r="AQ18" s="182" t="s">
        <v>6075</v>
      </c>
      <c r="AR18" s="182" t="s">
        <v>6136</v>
      </c>
      <c r="AS18" s="183"/>
    </row>
    <row r="19">
      <c r="A19" s="380" t="s">
        <v>6181</v>
      </c>
      <c r="B19" s="381"/>
      <c r="C19" s="163" t="s">
        <v>6182</v>
      </c>
      <c r="D19" s="176"/>
      <c r="E19" s="176"/>
      <c r="F19" s="380" t="s">
        <v>6183</v>
      </c>
      <c r="G19" s="381"/>
      <c r="H19" s="163" t="s">
        <v>6184</v>
      </c>
      <c r="I19" s="176"/>
      <c r="J19" s="176"/>
      <c r="K19" s="99" t="s">
        <v>6185</v>
      </c>
      <c r="L19" s="381"/>
      <c r="M19" s="161" t="s">
        <v>6186</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6187</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6188</v>
      </c>
      <c r="AK19" s="376"/>
      <c r="AL19" s="161" t="s">
        <v>6189</v>
      </c>
      <c r="AM19" s="162"/>
      <c r="AN19" s="162"/>
      <c r="AO19" s="180" t="s">
        <v>6190</v>
      </c>
      <c r="AP19" s="190"/>
      <c r="AQ19" s="182" t="s">
        <v>6191</v>
      </c>
      <c r="AR19" s="183"/>
      <c r="AS19" s="183"/>
    </row>
    <row r="20">
      <c r="A20" s="380" t="s">
        <v>6192</v>
      </c>
      <c r="B20" s="381"/>
      <c r="C20" s="163" t="s">
        <v>6051</v>
      </c>
      <c r="D20" s="163" t="s">
        <v>3874</v>
      </c>
      <c r="E20" s="176"/>
      <c r="F20" s="380" t="s">
        <v>6193</v>
      </c>
      <c r="G20" s="381"/>
      <c r="H20" s="163" t="s">
        <v>6053</v>
      </c>
      <c r="I20" s="163" t="s">
        <v>6194</v>
      </c>
      <c r="J20" s="176"/>
      <c r="K20" s="103" t="s">
        <v>6195</v>
      </c>
      <c r="L20" s="381"/>
      <c r="M20" s="161" t="s">
        <v>6055</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6196</v>
      </c>
      <c r="AA20" s="376"/>
      <c r="AB20" s="161" t="s">
        <v>6056</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6197</v>
      </c>
      <c r="AK20" s="376"/>
      <c r="AL20" s="161" t="s">
        <v>6058</v>
      </c>
      <c r="AM20" s="161" t="s">
        <v>3880</v>
      </c>
      <c r="AN20" s="162"/>
      <c r="AO20" s="180" t="s">
        <v>6198</v>
      </c>
      <c r="AP20" s="190"/>
      <c r="AQ20" s="182" t="s">
        <v>6060</v>
      </c>
      <c r="AR20" s="182" t="s">
        <v>6199</v>
      </c>
      <c r="AS20" s="183"/>
    </row>
    <row r="21">
      <c r="A21" s="380" t="s">
        <v>6200</v>
      </c>
      <c r="B21" s="381"/>
      <c r="C21" s="163" t="s">
        <v>6051</v>
      </c>
      <c r="D21" s="163" t="s">
        <v>6201</v>
      </c>
      <c r="E21" s="176"/>
      <c r="F21" s="380" t="s">
        <v>6202</v>
      </c>
      <c r="G21" s="381"/>
      <c r="H21" s="163" t="s">
        <v>6053</v>
      </c>
      <c r="I21" s="163" t="s">
        <v>6203</v>
      </c>
      <c r="J21" s="176"/>
      <c r="K21" s="103" t="s">
        <v>6204</v>
      </c>
      <c r="L21" s="381"/>
      <c r="M21" s="161" t="s">
        <v>6055</v>
      </c>
      <c r="N21" s="161" t="s">
        <v>6205</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IFERROR(__xludf.DUMMYFUNCTION("GOOGLETRANSLATE(A21,""zh-tw"",""es-MX"")"),"Gelatina de baba extraña (negra)")</f>
        <v>Gelatina de baba extraña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젤리(검정색)")</f>
        <v>이상한 슬라임 젤리(검정색)</v>
      </c>
      <c r="AA21" s="376"/>
      <c r="AB21" s="161" t="s">
        <v>6056</v>
      </c>
      <c r="AC21" s="162" t="str">
        <f>IFERROR(__xludf.DUMMYFUNCTION("GOOGLETRANSLATE(D21,""zh-tw"",""KO"")"),"쓰레기")</f>
        <v>쓰레기</v>
      </c>
      <c r="AD21" s="162"/>
      <c r="AE21" s="380" t="str">
        <f>IFERROR(__xludf.DUMMYFUNCTION("GOOGLETRANSLATE(A21,""zh-tw"",""ru"")"),"Странное желеобразное лизун (черное)")</f>
        <v>Странное желеобразное лизун (черное)</v>
      </c>
      <c r="AF21" s="375"/>
      <c r="AG21" s="163" t="str">
        <f>IFERROR(__xludf.DUMMYFUNCTION("GOOGLETRANSLATE(C21,""zh-tw"",""ru"")"),"слизь")</f>
        <v>слизь</v>
      </c>
      <c r="AH21" s="163" t="str">
        <f>IFERROR(__xludf.DUMMYFUNCTION("GOOGLETRANSLATE(D21,""zh-tw"",""ru"")"),"Мусор")</f>
        <v>Мусор</v>
      </c>
      <c r="AI21" s="163"/>
      <c r="AJ21" s="384" t="s">
        <v>6206</v>
      </c>
      <c r="AK21" s="376"/>
      <c r="AL21" s="161" t="s">
        <v>6058</v>
      </c>
      <c r="AM21" s="161" t="s">
        <v>6207</v>
      </c>
      <c r="AN21" s="162"/>
      <c r="AO21" s="180" t="s">
        <v>6208</v>
      </c>
      <c r="AP21" s="190"/>
      <c r="AQ21" s="182" t="s">
        <v>6060</v>
      </c>
      <c r="AR21" s="182" t="s">
        <v>6209</v>
      </c>
      <c r="AS21" s="183"/>
    </row>
    <row r="22">
      <c r="A22" s="380" t="s">
        <v>6210</v>
      </c>
      <c r="B22" s="381"/>
      <c r="C22" s="163" t="s">
        <v>6182</v>
      </c>
      <c r="D22" s="163" t="s">
        <v>543</v>
      </c>
      <c r="E22" s="176"/>
      <c r="F22" s="380" t="s">
        <v>6211</v>
      </c>
      <c r="G22" s="381"/>
      <c r="H22" s="163" t="s">
        <v>6053</v>
      </c>
      <c r="I22" s="163" t="s">
        <v>546</v>
      </c>
      <c r="J22" s="176"/>
      <c r="K22" s="103" t="s">
        <v>6212</v>
      </c>
      <c r="L22" s="381"/>
      <c r="M22" s="161" t="s">
        <v>6055</v>
      </c>
      <c r="N22" s="161" t="s">
        <v>6213</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6187</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6214</v>
      </c>
      <c r="AK22" s="376"/>
      <c r="AL22" s="161" t="s">
        <v>6189</v>
      </c>
      <c r="AM22" s="161" t="s">
        <v>6215</v>
      </c>
      <c r="AN22" s="162"/>
      <c r="AO22" s="180" t="s">
        <v>6216</v>
      </c>
      <c r="AP22" s="190"/>
      <c r="AQ22" s="182" t="s">
        <v>6060</v>
      </c>
      <c r="AR22" s="182" t="s">
        <v>6217</v>
      </c>
      <c r="AS22" s="183"/>
    </row>
    <row r="23">
      <c r="A23" s="380" t="s">
        <v>6218</v>
      </c>
      <c r="B23" s="381"/>
      <c r="C23" s="163" t="s">
        <v>6219</v>
      </c>
      <c r="D23" s="176"/>
      <c r="E23" s="176"/>
      <c r="F23" s="380" t="s">
        <v>6220</v>
      </c>
      <c r="G23" s="381"/>
      <c r="H23" s="163" t="s">
        <v>6221</v>
      </c>
      <c r="I23" s="176"/>
      <c r="J23" s="176"/>
      <c r="K23" s="99" t="s">
        <v>6222</v>
      </c>
      <c r="L23" s="381"/>
      <c r="M23" s="161" t="s">
        <v>6223</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6224</v>
      </c>
      <c r="AK23" s="376"/>
      <c r="AL23" s="161" t="s">
        <v>6225</v>
      </c>
      <c r="AM23" s="162"/>
      <c r="AN23" s="162"/>
      <c r="AO23" s="180" t="s">
        <v>6226</v>
      </c>
      <c r="AP23" s="190"/>
      <c r="AQ23" s="182" t="s">
        <v>6227</v>
      </c>
      <c r="AR23" s="183"/>
      <c r="AS23" s="183"/>
    </row>
    <row r="24">
      <c r="A24" s="380" t="s">
        <v>6228</v>
      </c>
      <c r="B24" s="381"/>
      <c r="C24" s="163" t="s">
        <v>6149</v>
      </c>
      <c r="D24" s="163" t="s">
        <v>4229</v>
      </c>
      <c r="E24" s="163" t="s">
        <v>6229</v>
      </c>
      <c r="F24" s="380" t="s">
        <v>6230</v>
      </c>
      <c r="G24" s="381"/>
      <c r="H24" s="163" t="s">
        <v>6151</v>
      </c>
      <c r="I24" s="163" t="s">
        <v>6231</v>
      </c>
      <c r="J24" s="163" t="s">
        <v>6232</v>
      </c>
      <c r="K24" s="103" t="s">
        <v>6233</v>
      </c>
      <c r="L24" s="381"/>
      <c r="M24" s="161" t="s">
        <v>4257</v>
      </c>
      <c r="N24" s="161" t="s">
        <v>4231</v>
      </c>
      <c r="O24" s="161" t="s">
        <v>6234</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6235</v>
      </c>
      <c r="AK24" s="376"/>
      <c r="AL24" s="161" t="s">
        <v>6155</v>
      </c>
      <c r="AM24" s="161" t="s">
        <v>4234</v>
      </c>
      <c r="AN24" s="161" t="s">
        <v>4234</v>
      </c>
      <c r="AO24" s="180" t="s">
        <v>6236</v>
      </c>
      <c r="AP24" s="190"/>
      <c r="AQ24" s="182" t="s">
        <v>4263</v>
      </c>
      <c r="AR24" s="182" t="s">
        <v>4236</v>
      </c>
      <c r="AS24" s="182" t="s">
        <v>6237</v>
      </c>
    </row>
    <row r="25">
      <c r="A25" s="380" t="s">
        <v>6238</v>
      </c>
      <c r="B25" s="381"/>
      <c r="C25" s="163" t="s">
        <v>6239</v>
      </c>
      <c r="D25" s="176"/>
      <c r="E25" s="176"/>
      <c r="F25" s="380" t="s">
        <v>6240</v>
      </c>
      <c r="G25" s="381"/>
      <c r="H25" s="163" t="s">
        <v>6241</v>
      </c>
      <c r="I25" s="176"/>
      <c r="J25" s="176"/>
      <c r="K25" s="103" t="s">
        <v>6242</v>
      </c>
      <c r="L25" s="381"/>
      <c r="M25" s="161" t="s">
        <v>6243</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6244</v>
      </c>
      <c r="AA25" s="376"/>
      <c r="AB25" s="161" t="s">
        <v>6245</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6246</v>
      </c>
      <c r="AK25" s="376"/>
      <c r="AL25" s="161" t="s">
        <v>6247</v>
      </c>
      <c r="AM25" s="162"/>
      <c r="AN25" s="162"/>
      <c r="AO25" s="180" t="s">
        <v>6248</v>
      </c>
      <c r="AP25" s="190"/>
      <c r="AQ25" s="182" t="s">
        <v>6249</v>
      </c>
      <c r="AR25" s="183"/>
      <c r="AS25" s="183"/>
    </row>
    <row r="26">
      <c r="A26" s="385" t="s">
        <v>6250</v>
      </c>
      <c r="B26" s="381"/>
      <c r="C26" s="163" t="s">
        <v>6251</v>
      </c>
      <c r="D26" s="163" t="s">
        <v>6251</v>
      </c>
      <c r="E26" s="163" t="s">
        <v>6251</v>
      </c>
      <c r="F26" s="380" t="s">
        <v>6252</v>
      </c>
      <c r="G26" s="381"/>
      <c r="H26" s="163" t="s">
        <v>6232</v>
      </c>
      <c r="I26" s="163" t="s">
        <v>6232</v>
      </c>
      <c r="J26" s="163" t="s">
        <v>6232</v>
      </c>
      <c r="K26" s="99" t="s">
        <v>6253</v>
      </c>
      <c r="L26" s="381"/>
      <c r="M26" s="161" t="s">
        <v>6234</v>
      </c>
      <c r="N26" s="161" t="s">
        <v>6234</v>
      </c>
      <c r="O26" s="161" t="s">
        <v>6234</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6254</v>
      </c>
      <c r="AA26" s="376"/>
      <c r="AB26" s="387" t="s">
        <v>6255</v>
      </c>
      <c r="AC26" s="387" t="s">
        <v>6255</v>
      </c>
      <c r="AD26" s="161" t="s">
        <v>6255</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6256</v>
      </c>
      <c r="AK26" s="376"/>
      <c r="AL26" s="161" t="s">
        <v>6257</v>
      </c>
      <c r="AM26" s="161" t="s">
        <v>6257</v>
      </c>
      <c r="AN26" s="161" t="s">
        <v>6257</v>
      </c>
      <c r="AO26" s="154" t="s">
        <v>6258</v>
      </c>
      <c r="AP26" s="190"/>
      <c r="AQ26" s="182" t="s">
        <v>6237</v>
      </c>
      <c r="AR26" s="182" t="s">
        <v>6237</v>
      </c>
      <c r="AS26" s="182" t="s">
        <v>6237</v>
      </c>
    </row>
    <row r="27">
      <c r="A27" s="380" t="s">
        <v>6259</v>
      </c>
      <c r="B27" s="381"/>
      <c r="C27" s="163" t="s">
        <v>4229</v>
      </c>
      <c r="D27" s="176"/>
      <c r="E27" s="176"/>
      <c r="F27" s="380" t="s">
        <v>6260</v>
      </c>
      <c r="G27" s="381"/>
      <c r="H27" s="163" t="s">
        <v>6231</v>
      </c>
      <c r="I27" s="176"/>
      <c r="J27" s="176"/>
      <c r="K27" s="103" t="s">
        <v>6261</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6262</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6263</v>
      </c>
      <c r="AK27" s="376"/>
      <c r="AL27" s="161" t="s">
        <v>4234</v>
      </c>
      <c r="AM27" s="162"/>
      <c r="AN27" s="162"/>
      <c r="AO27" s="180" t="s">
        <v>6264</v>
      </c>
      <c r="AP27" s="190"/>
      <c r="AQ27" s="182" t="s">
        <v>4236</v>
      </c>
      <c r="AR27" s="183"/>
      <c r="AS27" s="183"/>
    </row>
    <row r="28">
      <c r="A28" s="380" t="s">
        <v>6265</v>
      </c>
      <c r="B28" s="381"/>
      <c r="C28" s="163" t="s">
        <v>6229</v>
      </c>
      <c r="D28" s="163" t="s">
        <v>6266</v>
      </c>
      <c r="E28" s="176"/>
      <c r="F28" s="380" t="s">
        <v>6267</v>
      </c>
      <c r="G28" s="381"/>
      <c r="H28" s="163" t="s">
        <v>6232</v>
      </c>
      <c r="I28" s="163" t="s">
        <v>6268</v>
      </c>
      <c r="J28" s="176"/>
      <c r="K28" s="103" t="s">
        <v>6269</v>
      </c>
      <c r="L28" s="381"/>
      <c r="M28" s="161" t="s">
        <v>6234</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6270</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6271</v>
      </c>
      <c r="AK28" s="376"/>
      <c r="AL28" s="161" t="s">
        <v>6272</v>
      </c>
      <c r="AM28" s="162" t="str">
        <f>IFERROR(__xludf.DUMMYFUNCTION("GOOGLETRANSLATE(D28,""zh-tw"",""de"")"),"Pilze")</f>
        <v>Pilze</v>
      </c>
      <c r="AN28" s="162"/>
      <c r="AO28" s="180" t="s">
        <v>6273</v>
      </c>
      <c r="AP28" s="190"/>
      <c r="AQ28" s="182" t="s">
        <v>6237</v>
      </c>
      <c r="AR28" s="182" t="s">
        <v>4045</v>
      </c>
      <c r="AS28" s="183"/>
    </row>
    <row r="29">
      <c r="A29" s="380" t="s">
        <v>6274</v>
      </c>
      <c r="B29" s="381"/>
      <c r="C29" s="163" t="s">
        <v>6275</v>
      </c>
      <c r="D29" s="176"/>
      <c r="E29" s="176"/>
      <c r="F29" s="380" t="s">
        <v>6276</v>
      </c>
      <c r="G29" s="381"/>
      <c r="H29" s="163" t="s">
        <v>6277</v>
      </c>
      <c r="I29" s="176"/>
      <c r="J29" s="176"/>
      <c r="K29" s="103" t="s">
        <v>6278</v>
      </c>
      <c r="L29" s="381"/>
      <c r="M29" s="161" t="s">
        <v>6279</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6280</v>
      </c>
      <c r="AK29" s="376"/>
      <c r="AL29" s="161" t="s">
        <v>6279</v>
      </c>
      <c r="AM29" s="162"/>
      <c r="AN29" s="162"/>
      <c r="AO29" s="180" t="s">
        <v>6278</v>
      </c>
      <c r="AP29" s="190"/>
      <c r="AQ29" s="182" t="s">
        <v>6281</v>
      </c>
      <c r="AR29" s="183"/>
      <c r="AS29" s="183"/>
    </row>
    <row r="30">
      <c r="A30" s="380" t="s">
        <v>6282</v>
      </c>
      <c r="B30" s="381"/>
      <c r="C30" s="163" t="s">
        <v>6275</v>
      </c>
      <c r="D30" s="163" t="s">
        <v>6283</v>
      </c>
      <c r="E30" s="176"/>
      <c r="F30" s="380" t="s">
        <v>6284</v>
      </c>
      <c r="G30" s="381"/>
      <c r="H30" s="163" t="s">
        <v>6277</v>
      </c>
      <c r="I30" s="163" t="s">
        <v>6285</v>
      </c>
      <c r="J30" s="176"/>
      <c r="K30" s="103" t="s">
        <v>6286</v>
      </c>
      <c r="L30" s="381"/>
      <c r="M30" s="161" t="s">
        <v>6279</v>
      </c>
      <c r="N30" s="161" t="s">
        <v>6287</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6288</v>
      </c>
      <c r="AK30" s="376"/>
      <c r="AL30" s="161" t="s">
        <v>6279</v>
      </c>
      <c r="AM30" s="161" t="s">
        <v>6289</v>
      </c>
      <c r="AN30" s="162"/>
      <c r="AO30" s="180" t="s">
        <v>6290</v>
      </c>
      <c r="AP30" s="190"/>
      <c r="AQ30" s="182" t="s">
        <v>6281</v>
      </c>
      <c r="AR30" s="182" t="s">
        <v>6291</v>
      </c>
      <c r="AS30" s="183"/>
    </row>
    <row r="31">
      <c r="A31" s="380" t="s">
        <v>6292</v>
      </c>
      <c r="B31" s="381"/>
      <c r="C31" s="163" t="s">
        <v>6275</v>
      </c>
      <c r="D31" s="163" t="s">
        <v>6293</v>
      </c>
      <c r="E31" s="176"/>
      <c r="F31" s="380" t="s">
        <v>6294</v>
      </c>
      <c r="G31" s="381"/>
      <c r="H31" s="163" t="s">
        <v>6277</v>
      </c>
      <c r="I31" s="163" t="s">
        <v>6295</v>
      </c>
      <c r="J31" s="176"/>
      <c r="K31" s="103" t="s">
        <v>6296</v>
      </c>
      <c r="L31" s="381"/>
      <c r="M31" s="161" t="s">
        <v>6279</v>
      </c>
      <c r="N31" s="161" t="s">
        <v>6297</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6298</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6299</v>
      </c>
      <c r="AK31" s="376"/>
      <c r="AL31" s="161" t="s">
        <v>6279</v>
      </c>
      <c r="AM31" s="161" t="s">
        <v>6300</v>
      </c>
      <c r="AN31" s="162"/>
      <c r="AO31" s="180" t="s">
        <v>6301</v>
      </c>
      <c r="AP31" s="190"/>
      <c r="AQ31" s="182" t="s">
        <v>6281</v>
      </c>
      <c r="AR31" s="182" t="s">
        <v>6302</v>
      </c>
      <c r="AS31" s="183"/>
    </row>
    <row r="32">
      <c r="A32" s="380" t="s">
        <v>6303</v>
      </c>
      <c r="B32" s="381"/>
      <c r="C32" s="163" t="s">
        <v>6062</v>
      </c>
      <c r="D32" s="163" t="s">
        <v>6063</v>
      </c>
      <c r="E32" s="163" t="s">
        <v>4019</v>
      </c>
      <c r="F32" s="380" t="s">
        <v>6304</v>
      </c>
      <c r="G32" s="381"/>
      <c r="H32" s="163" t="s">
        <v>6065</v>
      </c>
      <c r="I32" s="163" t="s">
        <v>6066</v>
      </c>
      <c r="J32" s="163" t="s">
        <v>6305</v>
      </c>
      <c r="K32" s="99" t="s">
        <v>6306</v>
      </c>
      <c r="L32" s="381"/>
      <c r="M32" s="161" t="s">
        <v>6068</v>
      </c>
      <c r="N32" s="161" t="s">
        <v>6069</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IFERROR(__xludf.DUMMYFUNCTION("GOOGLETRANSLATE(E32,""zh-tw"",""es-MX"")"),"Un huevo muy grande")</f>
        <v>Un huevo muy grande</v>
      </c>
      <c r="Z32" s="383" t="str">
        <f>IFERROR(__xludf.DUMMYFUNCTION("GOOGLETRANSLATE(A32,""zh-tw"",""KO"")"),"계란 카레 라이스")</f>
        <v>계란 카레 라이스</v>
      </c>
      <c r="AA32" s="376"/>
      <c r="AB32" s="162" t="str">
        <f>IFERROR(__xludf.DUMMYFUNCTION("GOOGLETRANSLATE(C32,""zh-tw"",""KO"")"),"흰쌀")</f>
        <v>흰쌀</v>
      </c>
      <c r="AC32" s="161" t="s">
        <v>6070</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6307</v>
      </c>
      <c r="AK32" s="376"/>
      <c r="AL32" s="161" t="s">
        <v>6072</v>
      </c>
      <c r="AM32" s="161" t="s">
        <v>6073</v>
      </c>
      <c r="AN32" s="161" t="s">
        <v>6308</v>
      </c>
      <c r="AO32" s="180" t="s">
        <v>6309</v>
      </c>
      <c r="AP32" s="190"/>
      <c r="AQ32" s="182" t="s">
        <v>6075</v>
      </c>
      <c r="AR32" s="182" t="s">
        <v>6076</v>
      </c>
      <c r="AS32" s="182" t="s">
        <v>4029</v>
      </c>
    </row>
    <row r="33">
      <c r="A33" s="380" t="s">
        <v>6310</v>
      </c>
      <c r="B33" s="381"/>
      <c r="C33" s="163" t="s">
        <v>6062</v>
      </c>
      <c r="D33" s="163" t="s">
        <v>4019</v>
      </c>
      <c r="E33" s="176"/>
      <c r="F33" s="380" t="s">
        <v>6311</v>
      </c>
      <c r="G33" s="381"/>
      <c r="H33" s="163" t="s">
        <v>6065</v>
      </c>
      <c r="I33" s="163" t="s">
        <v>6305</v>
      </c>
      <c r="J33" s="176"/>
      <c r="K33" s="103" t="s">
        <v>6312</v>
      </c>
      <c r="L33" s="381"/>
      <c r="M33" s="161" t="s">
        <v>6068</v>
      </c>
      <c r="N33" s="161" t="s">
        <v>6313</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IFERROR(__xludf.DUMMYFUNCTION("GOOGLETRANSLATE(D33,""zh-tw"",""es-MX"")"),"Un huevo muy grande")</f>
        <v>Un huevo muy grande</v>
      </c>
      <c r="Y33" s="163"/>
      <c r="Z33" s="384" t="s">
        <v>6314</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6315</v>
      </c>
      <c r="AK33" s="376"/>
      <c r="AL33" s="161" t="s">
        <v>6072</v>
      </c>
      <c r="AM33" s="161" t="s">
        <v>6308</v>
      </c>
      <c r="AN33" s="162"/>
      <c r="AO33" s="180" t="s">
        <v>6312</v>
      </c>
      <c r="AP33" s="190"/>
      <c r="AQ33" s="182" t="s">
        <v>6075</v>
      </c>
      <c r="AR33" s="182" t="s">
        <v>4029</v>
      </c>
      <c r="AS33" s="183"/>
    </row>
    <row r="34">
      <c r="A34" s="380" t="s">
        <v>6316</v>
      </c>
      <c r="B34" s="381"/>
      <c r="C34" s="163" t="s">
        <v>6062</v>
      </c>
      <c r="D34" s="163" t="s">
        <v>4019</v>
      </c>
      <c r="E34" s="163" t="s">
        <v>4238</v>
      </c>
      <c r="F34" s="380" t="s">
        <v>6317</v>
      </c>
      <c r="G34" s="381"/>
      <c r="H34" s="163" t="s">
        <v>6065</v>
      </c>
      <c r="I34" s="163" t="s">
        <v>6305</v>
      </c>
      <c r="J34" s="163" t="s">
        <v>6318</v>
      </c>
      <c r="K34" s="103" t="s">
        <v>6319</v>
      </c>
      <c r="L34" s="381"/>
      <c r="M34" s="161" t="s">
        <v>6068</v>
      </c>
      <c r="N34" s="161" t="s">
        <v>6313</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IFERROR(__xludf.DUMMYFUNCTION("GOOGLETRANSLATE(D34,""zh-tw"",""es-MX"")"),"Un huevo muy grande")</f>
        <v>Un huevo muy grande</v>
      </c>
      <c r="Y34" s="163" t="str">
        <f>IFERROR(__xludf.DUMMYFUNCTION("GOOGLETRANSLATE(E34,""zh-tw"",""es-MX"")"),"tomate")</f>
        <v>tomate</v>
      </c>
      <c r="Z34" s="384" t="s">
        <v>6320</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6321</v>
      </c>
      <c r="AK34" s="376"/>
      <c r="AL34" s="161" t="s">
        <v>6072</v>
      </c>
      <c r="AM34" s="161" t="s">
        <v>6308</v>
      </c>
      <c r="AN34" s="161" t="s">
        <v>6322</v>
      </c>
      <c r="AO34" s="180" t="s">
        <v>6323</v>
      </c>
      <c r="AP34" s="190"/>
      <c r="AQ34" s="182" t="s">
        <v>6075</v>
      </c>
      <c r="AR34" s="182" t="s">
        <v>4029</v>
      </c>
      <c r="AS34" s="182" t="s">
        <v>4244</v>
      </c>
    </row>
    <row r="35">
      <c r="A35" s="380" t="s">
        <v>6324</v>
      </c>
      <c r="B35" s="381"/>
      <c r="C35" s="163" t="s">
        <v>6062</v>
      </c>
      <c r="D35" s="163" t="s">
        <v>6325</v>
      </c>
      <c r="E35" s="176"/>
      <c r="F35" s="380" t="s">
        <v>6326</v>
      </c>
      <c r="G35" s="381"/>
      <c r="H35" s="163" t="s">
        <v>6065</v>
      </c>
      <c r="I35" s="163" t="s">
        <v>6327</v>
      </c>
      <c r="J35" s="176"/>
      <c r="K35" s="103" t="s">
        <v>6328</v>
      </c>
      <c r="L35" s="381"/>
      <c r="M35" s="161" t="s">
        <v>6068</v>
      </c>
      <c r="N35" s="161" t="s">
        <v>6297</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6329</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6330</v>
      </c>
      <c r="AK35" s="376"/>
      <c r="AL35" s="161" t="s">
        <v>6072</v>
      </c>
      <c r="AM35" s="161" t="s">
        <v>6331</v>
      </c>
      <c r="AN35" s="162"/>
      <c r="AO35" s="180" t="s">
        <v>6332</v>
      </c>
      <c r="AP35" s="190"/>
      <c r="AQ35" s="182" t="s">
        <v>6075</v>
      </c>
      <c r="AR35" s="182" t="s">
        <v>6302</v>
      </c>
      <c r="AS35" s="183"/>
    </row>
    <row r="36">
      <c r="A36" s="380" t="s">
        <v>6333</v>
      </c>
      <c r="B36" s="381"/>
      <c r="C36" s="163" t="s">
        <v>6334</v>
      </c>
      <c r="D36" s="176"/>
      <c r="E36" s="176"/>
      <c r="F36" s="380" t="s">
        <v>6335</v>
      </c>
      <c r="G36" s="381"/>
      <c r="H36" s="163" t="s">
        <v>6336</v>
      </c>
      <c r="I36" s="176"/>
      <c r="J36" s="176"/>
      <c r="K36" s="99" t="s">
        <v>6337</v>
      </c>
      <c r="L36" s="381"/>
      <c r="M36" s="161" t="s">
        <v>6338</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6339</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6340</v>
      </c>
      <c r="AK36" s="376"/>
      <c r="AL36" s="161" t="s">
        <v>6341</v>
      </c>
      <c r="AM36" s="162"/>
      <c r="AN36" s="162"/>
      <c r="AO36" s="180" t="s">
        <v>6342</v>
      </c>
      <c r="AP36" s="190"/>
      <c r="AQ36" s="182" t="s">
        <v>6343</v>
      </c>
      <c r="AR36" s="183"/>
      <c r="AS36" s="183"/>
    </row>
    <row r="37">
      <c r="A37" s="385" t="s">
        <v>6344</v>
      </c>
      <c r="B37" s="381"/>
      <c r="C37" s="163" t="s">
        <v>6251</v>
      </c>
      <c r="D37" s="163" t="s">
        <v>6251</v>
      </c>
      <c r="E37" s="176"/>
      <c r="F37" s="380" t="s">
        <v>6345</v>
      </c>
      <c r="G37" s="381"/>
      <c r="H37" s="163" t="s">
        <v>6346</v>
      </c>
      <c r="I37" s="163" t="s">
        <v>6346</v>
      </c>
      <c r="J37" s="176"/>
      <c r="K37" s="103" t="s">
        <v>6347</v>
      </c>
      <c r="L37" s="381"/>
      <c r="M37" s="161" t="s">
        <v>6348</v>
      </c>
      <c r="N37" s="161" t="s">
        <v>6348</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6349</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6350</v>
      </c>
      <c r="AK37" s="376"/>
      <c r="AL37" s="161" t="s">
        <v>6257</v>
      </c>
      <c r="AM37" s="161" t="s">
        <v>6257</v>
      </c>
      <c r="AN37" s="162"/>
      <c r="AO37" s="154" t="s">
        <v>6351</v>
      </c>
      <c r="AP37" s="190"/>
      <c r="AQ37" s="182" t="s">
        <v>6352</v>
      </c>
      <c r="AR37" s="182" t="s">
        <v>6352</v>
      </c>
      <c r="AS37" s="183"/>
    </row>
    <row r="38">
      <c r="A38" s="380" t="s">
        <v>6353</v>
      </c>
      <c r="B38" s="366" t="s">
        <v>236</v>
      </c>
      <c r="C38" s="163" t="s">
        <v>6354</v>
      </c>
      <c r="D38" s="163" t="s">
        <v>6354</v>
      </c>
      <c r="E38" s="163" t="s">
        <v>6079</v>
      </c>
      <c r="F38" s="380" t="s">
        <v>6355</v>
      </c>
      <c r="G38" s="366" t="s">
        <v>236</v>
      </c>
      <c r="H38" s="163" t="s">
        <v>6356</v>
      </c>
      <c r="I38" s="163" t="s">
        <v>6356</v>
      </c>
      <c r="J38" s="163" t="s">
        <v>6082</v>
      </c>
      <c r="K38" s="99" t="s">
        <v>6357</v>
      </c>
      <c r="L38" s="366" t="s">
        <v>236</v>
      </c>
      <c r="M38" s="161" t="s">
        <v>6358</v>
      </c>
      <c r="N38" s="161" t="s">
        <v>6358</v>
      </c>
      <c r="O38" s="161" t="s">
        <v>6085</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6359</v>
      </c>
      <c r="AA38" s="388" t="s">
        <v>236</v>
      </c>
      <c r="AB38" s="161" t="s">
        <v>6360</v>
      </c>
      <c r="AC38" s="161" t="s">
        <v>6360</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6361</v>
      </c>
      <c r="AK38" s="376" t="s">
        <v>236</v>
      </c>
      <c r="AL38" s="161" t="s">
        <v>6362</v>
      </c>
      <c r="AM38" s="161" t="s">
        <v>6362</v>
      </c>
      <c r="AN38" s="161" t="s">
        <v>6088</v>
      </c>
      <c r="AO38" s="180" t="s">
        <v>6363</v>
      </c>
      <c r="AP38" s="386" t="s">
        <v>236</v>
      </c>
      <c r="AQ38" s="182" t="s">
        <v>6364</v>
      </c>
      <c r="AR38" s="182" t="s">
        <v>6364</v>
      </c>
      <c r="AS38" s="182" t="s">
        <v>6091</v>
      </c>
    </row>
    <row r="39">
      <c r="A39" s="385" t="s">
        <v>6365</v>
      </c>
      <c r="B39" s="366" t="s">
        <v>236</v>
      </c>
      <c r="C39" s="163" t="s">
        <v>6354</v>
      </c>
      <c r="D39" s="176"/>
      <c r="E39" s="176"/>
      <c r="F39" s="380" t="s">
        <v>6366</v>
      </c>
      <c r="G39" s="366" t="s">
        <v>236</v>
      </c>
      <c r="H39" s="163" t="s">
        <v>6356</v>
      </c>
      <c r="I39" s="176"/>
      <c r="J39" s="176"/>
      <c r="K39" s="103" t="s">
        <v>6367</v>
      </c>
      <c r="L39" s="366" t="s">
        <v>236</v>
      </c>
      <c r="M39" s="161" t="s">
        <v>6358</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6360</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6368</v>
      </c>
      <c r="AK39" s="376" t="s">
        <v>236</v>
      </c>
      <c r="AL39" s="161" t="s">
        <v>6362</v>
      </c>
      <c r="AM39" s="162"/>
      <c r="AN39" s="162"/>
      <c r="AO39" s="154" t="s">
        <v>6369</v>
      </c>
      <c r="AP39" s="386" t="s">
        <v>236</v>
      </c>
      <c r="AQ39" s="182" t="s">
        <v>6364</v>
      </c>
      <c r="AR39" s="183"/>
      <c r="AS39" s="183"/>
    </row>
    <row r="40">
      <c r="A40" s="380" t="s">
        <v>6370</v>
      </c>
      <c r="B40" s="366" t="s">
        <v>236</v>
      </c>
      <c r="C40" s="163" t="s">
        <v>6062</v>
      </c>
      <c r="D40" s="163" t="s">
        <v>6354</v>
      </c>
      <c r="E40" s="176"/>
      <c r="F40" s="380" t="s">
        <v>6371</v>
      </c>
      <c r="G40" s="366" t="s">
        <v>236</v>
      </c>
      <c r="H40" s="163" t="s">
        <v>6065</v>
      </c>
      <c r="I40" s="163" t="s">
        <v>6356</v>
      </c>
      <c r="J40" s="176"/>
      <c r="K40" s="103" t="s">
        <v>6372</v>
      </c>
      <c r="L40" s="366" t="s">
        <v>236</v>
      </c>
      <c r="M40" s="161" t="s">
        <v>6177</v>
      </c>
      <c r="N40" s="161" t="s">
        <v>6358</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6373</v>
      </c>
      <c r="AA40" s="388" t="s">
        <v>236</v>
      </c>
      <c r="AB40" s="162" t="str">
        <f>IFERROR(__xludf.DUMMYFUNCTION("GOOGLETRANSLATE(C40,""zh-tw"",""KO"")"),"흰쌀")</f>
        <v>흰쌀</v>
      </c>
      <c r="AC40" s="161" t="s">
        <v>6360</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6374</v>
      </c>
      <c r="AK40" s="376" t="s">
        <v>236</v>
      </c>
      <c r="AL40" s="161" t="s">
        <v>6072</v>
      </c>
      <c r="AM40" s="161" t="s">
        <v>6362</v>
      </c>
      <c r="AN40" s="162"/>
      <c r="AO40" s="180" t="s">
        <v>6372</v>
      </c>
      <c r="AP40" s="386" t="s">
        <v>236</v>
      </c>
      <c r="AQ40" s="182" t="s">
        <v>6075</v>
      </c>
      <c r="AR40" s="182" t="s">
        <v>6364</v>
      </c>
      <c r="AS40" s="183"/>
    </row>
    <row r="41">
      <c r="A41" s="380" t="s">
        <v>6375</v>
      </c>
      <c r="B41" s="381"/>
      <c r="C41" s="163" t="s">
        <v>6376</v>
      </c>
      <c r="D41" s="163" t="s">
        <v>6376</v>
      </c>
      <c r="E41" s="163" t="s">
        <v>6376</v>
      </c>
      <c r="F41" s="380" t="s">
        <v>6377</v>
      </c>
      <c r="G41" s="389"/>
      <c r="H41" s="163" t="s">
        <v>6327</v>
      </c>
      <c r="I41" s="163" t="s">
        <v>6327</v>
      </c>
      <c r="J41" s="163" t="s">
        <v>6327</v>
      </c>
      <c r="K41" s="103" t="s">
        <v>6378</v>
      </c>
      <c r="L41" s="381"/>
      <c r="M41" s="161" t="s">
        <v>6379</v>
      </c>
      <c r="N41" s="161" t="s">
        <v>6379</v>
      </c>
      <c r="O41" s="161" t="s">
        <v>6379</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6380</v>
      </c>
      <c r="AA41" s="376"/>
      <c r="AB41" s="161" t="s">
        <v>6329</v>
      </c>
      <c r="AC41" s="161" t="s">
        <v>6329</v>
      </c>
      <c r="AD41" s="161" t="s">
        <v>6329</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6381</v>
      </c>
      <c r="AK41" s="376"/>
      <c r="AL41" s="161" t="s">
        <v>6331</v>
      </c>
      <c r="AM41" s="161" t="s">
        <v>6331</v>
      </c>
      <c r="AN41" s="161" t="s">
        <v>6331</v>
      </c>
      <c r="AO41" s="180" t="s">
        <v>6382</v>
      </c>
      <c r="AP41" s="190"/>
      <c r="AQ41" s="182" t="s">
        <v>6383</v>
      </c>
      <c r="AR41" s="182" t="s">
        <v>6383</v>
      </c>
      <c r="AS41" s="182" t="s">
        <v>6383</v>
      </c>
    </row>
    <row r="42">
      <c r="A42" s="380" t="s">
        <v>6384</v>
      </c>
      <c r="B42" s="381"/>
      <c r="C42" s="163" t="s">
        <v>6385</v>
      </c>
      <c r="D42" s="163" t="s">
        <v>6385</v>
      </c>
      <c r="E42" s="163" t="s">
        <v>6385</v>
      </c>
      <c r="F42" s="380" t="s">
        <v>6386</v>
      </c>
      <c r="G42" s="389"/>
      <c r="H42" s="163" t="s">
        <v>6387</v>
      </c>
      <c r="I42" s="163" t="s">
        <v>6387</v>
      </c>
      <c r="J42" s="163" t="s">
        <v>6387</v>
      </c>
      <c r="K42" s="103" t="s">
        <v>6388</v>
      </c>
      <c r="L42" s="381"/>
      <c r="M42" s="161" t="s">
        <v>6389</v>
      </c>
      <c r="N42" s="161" t="s">
        <v>6389</v>
      </c>
      <c r="O42" s="161" t="s">
        <v>6389</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6390</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6391</v>
      </c>
      <c r="AK42" s="376"/>
      <c r="AL42" s="161" t="s">
        <v>6392</v>
      </c>
      <c r="AM42" s="161" t="s">
        <v>6392</v>
      </c>
      <c r="AN42" s="161" t="s">
        <v>6392</v>
      </c>
      <c r="AO42" s="180" t="s">
        <v>6393</v>
      </c>
      <c r="AP42" s="190"/>
      <c r="AQ42" s="182" t="s">
        <v>6394</v>
      </c>
      <c r="AR42" s="182" t="s">
        <v>6394</v>
      </c>
      <c r="AS42" s="182" t="s">
        <v>6394</v>
      </c>
    </row>
    <row r="43">
      <c r="A43" s="385" t="s">
        <v>6395</v>
      </c>
      <c r="B43" s="381"/>
      <c r="C43" s="163" t="s">
        <v>6396</v>
      </c>
      <c r="D43" s="176"/>
      <c r="E43" s="176"/>
      <c r="F43" s="380" t="s">
        <v>6397</v>
      </c>
      <c r="G43" s="389"/>
      <c r="H43" s="163" t="s">
        <v>6398</v>
      </c>
      <c r="I43" s="176"/>
      <c r="J43" s="176"/>
      <c r="K43" s="103" t="s">
        <v>6399</v>
      </c>
      <c r="L43" s="381"/>
      <c r="M43" s="161" t="s">
        <v>6400</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6401</v>
      </c>
      <c r="AK43" s="376"/>
      <c r="AL43" s="161" t="s">
        <v>6402</v>
      </c>
      <c r="AM43" s="162"/>
      <c r="AN43" s="162"/>
      <c r="AO43" s="154" t="s">
        <v>6403</v>
      </c>
      <c r="AP43" s="190"/>
      <c r="AQ43" s="182" t="s">
        <v>6404</v>
      </c>
      <c r="AR43" s="182" t="s">
        <v>6091</v>
      </c>
      <c r="AS43" s="183"/>
    </row>
    <row r="44">
      <c r="A44" s="380" t="s">
        <v>6405</v>
      </c>
      <c r="B44" s="389"/>
      <c r="C44" s="163" t="s">
        <v>6239</v>
      </c>
      <c r="D44" s="163" t="s">
        <v>6079</v>
      </c>
      <c r="E44" s="176"/>
      <c r="F44" s="380" t="s">
        <v>6406</v>
      </c>
      <c r="G44" s="389"/>
      <c r="H44" s="163" t="s">
        <v>6241</v>
      </c>
      <c r="I44" s="163" t="s">
        <v>6082</v>
      </c>
      <c r="J44" s="176"/>
      <c r="K44" s="103" t="s">
        <v>6407</v>
      </c>
      <c r="L44" s="381"/>
      <c r="M44" s="161" t="s">
        <v>6243</v>
      </c>
      <c r="N44" s="161" t="s">
        <v>6085</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6408</v>
      </c>
      <c r="AA44" s="376"/>
      <c r="AB44" s="161" t="s">
        <v>6245</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6409</v>
      </c>
      <c r="AK44" s="376"/>
      <c r="AL44" s="161" t="s">
        <v>6247</v>
      </c>
      <c r="AM44" s="161" t="s">
        <v>6088</v>
      </c>
      <c r="AN44" s="162"/>
      <c r="AO44" s="180" t="s">
        <v>6407</v>
      </c>
      <c r="AP44" s="190"/>
      <c r="AQ44" s="182" t="s">
        <v>6249</v>
      </c>
      <c r="AR44" s="183"/>
      <c r="AS44" s="183"/>
    </row>
    <row r="45">
      <c r="A45" s="380" t="s">
        <v>6410</v>
      </c>
      <c r="B45" s="389"/>
      <c r="C45" s="163" t="s">
        <v>6126</v>
      </c>
      <c r="D45" s="176"/>
      <c r="E45" s="176"/>
      <c r="F45" s="380" t="s">
        <v>6158</v>
      </c>
      <c r="G45" s="389"/>
      <c r="H45" s="163" t="s">
        <v>6128</v>
      </c>
      <c r="I45" s="176"/>
      <c r="J45" s="176"/>
      <c r="K45" s="103" t="s">
        <v>6411</v>
      </c>
      <c r="L45" s="381"/>
      <c r="M45" s="161" t="s">
        <v>6131</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6412</v>
      </c>
      <c r="AA45" s="376"/>
      <c r="AB45" s="161" t="s">
        <v>6133</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6413</v>
      </c>
      <c r="AK45" s="376"/>
      <c r="AL45" s="161" t="s">
        <v>6135</v>
      </c>
      <c r="AM45" s="162"/>
      <c r="AN45" s="162"/>
      <c r="AO45" s="180" t="s">
        <v>6414</v>
      </c>
      <c r="AP45" s="190"/>
      <c r="AQ45" s="182" t="s">
        <v>6136</v>
      </c>
      <c r="AR45" s="183"/>
      <c r="AS45" s="183"/>
    </row>
    <row r="46">
      <c r="A46" s="380" t="s">
        <v>6415</v>
      </c>
      <c r="B46" s="366" t="s">
        <v>787</v>
      </c>
      <c r="C46" s="163" t="s">
        <v>4229</v>
      </c>
      <c r="D46" s="163" t="s">
        <v>4246</v>
      </c>
      <c r="E46" s="176"/>
      <c r="F46" s="380" t="s">
        <v>6416</v>
      </c>
      <c r="G46" s="366" t="s">
        <v>787</v>
      </c>
      <c r="H46" s="163" t="s">
        <v>6231</v>
      </c>
      <c r="I46" s="163" t="s">
        <v>6417</v>
      </c>
      <c r="J46" s="176"/>
      <c r="K46" s="103" t="s">
        <v>6418</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6419</v>
      </c>
      <c r="AA46" s="388" t="s">
        <v>787</v>
      </c>
      <c r="AB46" s="162" t="str">
        <f>IFERROR(__xludf.DUMMYFUNCTION("GOOGLETRANSLATE(C46,""zh-tw"",""KO"")"),"감자")</f>
        <v>감자</v>
      </c>
      <c r="AC46" s="317" t="s">
        <v>6420</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6421</v>
      </c>
      <c r="AK46" s="376" t="s">
        <v>787</v>
      </c>
      <c r="AL46" s="161" t="s">
        <v>4234</v>
      </c>
      <c r="AM46" s="161" t="s">
        <v>6422</v>
      </c>
      <c r="AN46" s="162"/>
      <c r="AO46" s="180" t="s">
        <v>6423</v>
      </c>
      <c r="AP46" s="386" t="s">
        <v>787</v>
      </c>
      <c r="AQ46" s="182" t="s">
        <v>4236</v>
      </c>
      <c r="AR46" s="182" t="s">
        <v>4252</v>
      </c>
      <c r="AS46" s="183"/>
    </row>
    <row r="47">
      <c r="A47" s="380" t="s">
        <v>6424</v>
      </c>
      <c r="B47" s="366" t="s">
        <v>787</v>
      </c>
      <c r="C47" s="163" t="s">
        <v>4246</v>
      </c>
      <c r="D47" s="176"/>
      <c r="E47" s="176"/>
      <c r="F47" s="380" t="s">
        <v>6425</v>
      </c>
      <c r="G47" s="366" t="s">
        <v>787</v>
      </c>
      <c r="H47" s="163" t="s">
        <v>6417</v>
      </c>
      <c r="I47" s="176"/>
      <c r="J47" s="176"/>
      <c r="K47" s="103" t="s">
        <v>6426</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6427</v>
      </c>
      <c r="AA47" s="388" t="s">
        <v>787</v>
      </c>
      <c r="AB47" s="317" t="s">
        <v>6420</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6428</v>
      </c>
      <c r="AK47" s="376" t="s">
        <v>787</v>
      </c>
      <c r="AL47" s="161" t="s">
        <v>6422</v>
      </c>
      <c r="AM47" s="162"/>
      <c r="AN47" s="162"/>
      <c r="AO47" s="180" t="s">
        <v>6429</v>
      </c>
      <c r="AP47" s="386" t="s">
        <v>787</v>
      </c>
      <c r="AQ47" s="182" t="s">
        <v>4252</v>
      </c>
      <c r="AR47" s="183"/>
      <c r="AS47" s="183"/>
    </row>
    <row r="48">
      <c r="A48" s="380" t="s">
        <v>6430</v>
      </c>
      <c r="B48" s="389"/>
      <c r="C48" s="163" t="s">
        <v>6051</v>
      </c>
      <c r="D48" s="163" t="s">
        <v>6182</v>
      </c>
      <c r="E48" s="176"/>
      <c r="F48" s="380" t="s">
        <v>6431</v>
      </c>
      <c r="G48" s="389"/>
      <c r="H48" s="163" t="s">
        <v>6053</v>
      </c>
      <c r="I48" s="163" t="s">
        <v>6184</v>
      </c>
      <c r="J48" s="176"/>
      <c r="K48" s="103" t="s">
        <v>6432</v>
      </c>
      <c r="L48" s="381"/>
      <c r="M48" s="161" t="s">
        <v>6055</v>
      </c>
      <c r="N48" s="161" t="s">
        <v>6186</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6433</v>
      </c>
      <c r="AA48" s="376"/>
      <c r="AB48" s="317" t="s">
        <v>6056</v>
      </c>
      <c r="AC48" s="161" t="s">
        <v>6187</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6434</v>
      </c>
      <c r="AK48" s="376"/>
      <c r="AL48" s="161" t="s">
        <v>6058</v>
      </c>
      <c r="AM48" s="161" t="s">
        <v>6189</v>
      </c>
      <c r="AN48" s="162"/>
      <c r="AO48" s="180" t="s">
        <v>6435</v>
      </c>
      <c r="AP48" s="190"/>
      <c r="AQ48" s="182" t="s">
        <v>6060</v>
      </c>
      <c r="AR48" s="182" t="s">
        <v>6191</v>
      </c>
      <c r="AS48" s="183"/>
    </row>
    <row r="49">
      <c r="A49" s="380" t="s">
        <v>6436</v>
      </c>
      <c r="B49" s="389"/>
      <c r="C49" s="163" t="s">
        <v>6051</v>
      </c>
      <c r="D49" s="163" t="s">
        <v>6182</v>
      </c>
      <c r="E49" s="176"/>
      <c r="F49" s="380" t="s">
        <v>6437</v>
      </c>
      <c r="G49" s="389"/>
      <c r="H49" s="163" t="s">
        <v>6053</v>
      </c>
      <c r="I49" s="163" t="s">
        <v>6184</v>
      </c>
      <c r="J49" s="176"/>
      <c r="K49" s="103" t="s">
        <v>6438</v>
      </c>
      <c r="L49" s="381"/>
      <c r="M49" s="161" t="s">
        <v>6055</v>
      </c>
      <c r="N49" s="161" t="s">
        <v>6186</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6439</v>
      </c>
      <c r="AA49" s="376"/>
      <c r="AB49" s="317" t="s">
        <v>6056</v>
      </c>
      <c r="AC49" s="317" t="s">
        <v>6187</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6440</v>
      </c>
      <c r="AK49" s="376"/>
      <c r="AL49" s="161" t="s">
        <v>6058</v>
      </c>
      <c r="AM49" s="161" t="s">
        <v>6189</v>
      </c>
      <c r="AN49" s="162"/>
      <c r="AO49" s="180" t="s">
        <v>6441</v>
      </c>
      <c r="AP49" s="190"/>
      <c r="AQ49" s="182" t="s">
        <v>6060</v>
      </c>
      <c r="AR49" s="182" t="s">
        <v>6191</v>
      </c>
      <c r="AS49" s="183"/>
    </row>
    <row r="50">
      <c r="A50" s="380" t="s">
        <v>6442</v>
      </c>
      <c r="B50" s="390" t="s">
        <v>6443</v>
      </c>
      <c r="C50" s="163" t="s">
        <v>6051</v>
      </c>
      <c r="D50" s="163" t="s">
        <v>6182</v>
      </c>
      <c r="E50" s="163" t="s">
        <v>6444</v>
      </c>
      <c r="F50" s="380" t="s">
        <v>6445</v>
      </c>
      <c r="G50" s="390" t="s">
        <v>6446</v>
      </c>
      <c r="H50" s="163" t="s">
        <v>6053</v>
      </c>
      <c r="I50" s="163" t="s">
        <v>6184</v>
      </c>
      <c r="J50" s="163" t="s">
        <v>6447</v>
      </c>
      <c r="K50" s="103" t="s">
        <v>6448</v>
      </c>
      <c r="L50" s="172" t="s">
        <v>6449</v>
      </c>
      <c r="M50" s="161" t="s">
        <v>6055</v>
      </c>
      <c r="N50" s="161" t="s">
        <v>6186</v>
      </c>
      <c r="O50" s="161" t="s">
        <v>6450</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6451</v>
      </c>
      <c r="AA50" s="388" t="s">
        <v>6452</v>
      </c>
      <c r="AB50" s="161" t="s">
        <v>6056</v>
      </c>
      <c r="AC50" s="317" t="s">
        <v>6187</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6453</v>
      </c>
      <c r="AK50" s="376" t="s">
        <v>787</v>
      </c>
      <c r="AL50" s="161" t="s">
        <v>6058</v>
      </c>
      <c r="AM50" s="161" t="s">
        <v>6189</v>
      </c>
      <c r="AN50" s="162" t="str">
        <f>IFERROR(__xludf.DUMMYFUNCTION("GOOGLETRANSLATE(E50,""zh-tw"",""de"")"),"Tomaten/Paprika")</f>
        <v>Tomaten/Paprika</v>
      </c>
      <c r="AO50" s="180" t="s">
        <v>6454</v>
      </c>
      <c r="AP50" s="73" t="s">
        <v>6455</v>
      </c>
      <c r="AQ50" s="182" t="s">
        <v>6060</v>
      </c>
      <c r="AR50" s="182" t="s">
        <v>6191</v>
      </c>
      <c r="AS50" s="182" t="s">
        <v>6456</v>
      </c>
    </row>
    <row r="51">
      <c r="A51" s="380" t="s">
        <v>6457</v>
      </c>
      <c r="B51" s="389"/>
      <c r="C51" s="163" t="s">
        <v>6079</v>
      </c>
      <c r="D51" s="176"/>
      <c r="E51" s="176"/>
      <c r="F51" s="380" t="s">
        <v>6458</v>
      </c>
      <c r="G51" s="389"/>
      <c r="H51" s="163" t="s">
        <v>6082</v>
      </c>
      <c r="I51" s="176"/>
      <c r="J51" s="176"/>
      <c r="K51" s="103" t="s">
        <v>6459</v>
      </c>
      <c r="L51" s="381"/>
      <c r="M51" s="161" t="s">
        <v>6085</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6460</v>
      </c>
      <c r="AK51" s="376"/>
      <c r="AL51" s="161" t="s">
        <v>6088</v>
      </c>
      <c r="AM51" s="162"/>
      <c r="AN51" s="162"/>
      <c r="AO51" s="180" t="s">
        <v>6461</v>
      </c>
      <c r="AP51" s="190"/>
      <c r="AQ51" s="182" t="s">
        <v>6091</v>
      </c>
      <c r="AR51" s="183"/>
      <c r="AS51" s="183"/>
    </row>
    <row r="52">
      <c r="A52" s="380" t="s">
        <v>6462</v>
      </c>
      <c r="B52" s="389"/>
      <c r="C52" s="163" t="s">
        <v>4219</v>
      </c>
      <c r="D52" s="163" t="s">
        <v>6079</v>
      </c>
      <c r="E52" s="176"/>
      <c r="F52" s="380" t="s">
        <v>6463</v>
      </c>
      <c r="G52" s="389"/>
      <c r="H52" s="163" t="s">
        <v>6464</v>
      </c>
      <c r="I52" s="163" t="s">
        <v>6082</v>
      </c>
      <c r="J52" s="176"/>
      <c r="K52" s="103" t="s">
        <v>6465</v>
      </c>
      <c r="L52" s="381"/>
      <c r="M52" s="161" t="s">
        <v>4221</v>
      </c>
      <c r="N52" s="161" t="s">
        <v>6085</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6466</v>
      </c>
      <c r="AK52" s="376"/>
      <c r="AL52" s="161" t="s">
        <v>6467</v>
      </c>
      <c r="AM52" s="161" t="s">
        <v>6088</v>
      </c>
      <c r="AN52" s="162"/>
      <c r="AO52" s="180" t="s">
        <v>6468</v>
      </c>
      <c r="AP52" s="190"/>
      <c r="AQ52" s="182" t="s">
        <v>4227</v>
      </c>
      <c r="AR52" s="182" t="s">
        <v>6091</v>
      </c>
      <c r="AS52" s="183"/>
    </row>
    <row r="53">
      <c r="A53" s="380" t="s">
        <v>6469</v>
      </c>
      <c r="B53" s="389"/>
      <c r="C53" s="163" t="s">
        <v>4238</v>
      </c>
      <c r="D53" s="176"/>
      <c r="E53" s="176"/>
      <c r="F53" s="380" t="s">
        <v>6470</v>
      </c>
      <c r="G53" s="389"/>
      <c r="H53" s="163" t="s">
        <v>6318</v>
      </c>
      <c r="I53" s="176"/>
      <c r="J53" s="176"/>
      <c r="K53" s="103" t="s">
        <v>6471</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6472</v>
      </c>
      <c r="AK53" s="376"/>
      <c r="AL53" s="161" t="s">
        <v>6322</v>
      </c>
      <c r="AM53" s="162"/>
      <c r="AN53" s="162"/>
      <c r="AO53" s="180" t="s">
        <v>6473</v>
      </c>
      <c r="AP53" s="190"/>
      <c r="AQ53" s="182" t="s">
        <v>4236</v>
      </c>
      <c r="AR53" s="183"/>
      <c r="AS53" s="183"/>
    </row>
    <row r="54">
      <c r="A54" s="380" t="s">
        <v>4219</v>
      </c>
      <c r="B54" s="389"/>
      <c r="C54" s="163" t="s">
        <v>4219</v>
      </c>
      <c r="D54" s="176"/>
      <c r="E54" s="176"/>
      <c r="F54" s="380" t="s">
        <v>6474</v>
      </c>
      <c r="G54" s="389"/>
      <c r="H54" s="163" t="s">
        <v>6464</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6467</v>
      </c>
      <c r="AK54" s="376"/>
      <c r="AL54" s="161" t="s">
        <v>6467</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6475</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6476</v>
      </c>
      <c r="AK1" s="57"/>
      <c r="AL1" s="57"/>
      <c r="AM1" s="57"/>
    </row>
    <row r="2" ht="45.0" customHeight="1">
      <c r="AK2" s="57"/>
      <c r="AL2" s="57"/>
      <c r="AM2" s="57"/>
    </row>
    <row r="3" ht="55.5" customHeight="1">
      <c r="A3" s="392" t="s">
        <v>6477</v>
      </c>
      <c r="B3" s="14" t="s">
        <v>6478</v>
      </c>
      <c r="C3" s="309" t="s">
        <v>6479</v>
      </c>
      <c r="D3" s="143" t="s">
        <v>6480</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6481</v>
      </c>
      <c r="J3" s="14" t="s">
        <v>6482</v>
      </c>
      <c r="K3" s="309" t="s">
        <v>6483</v>
      </c>
      <c r="L3" s="143" t="s">
        <v>6484</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6485</v>
      </c>
      <c r="AH3" s="310" t="s">
        <v>6486</v>
      </c>
      <c r="AI3" s="394" t="s">
        <v>6487</v>
      </c>
      <c r="AJ3" s="395" t="s">
        <v>3862</v>
      </c>
      <c r="AK3" s="143"/>
      <c r="AL3" s="143"/>
      <c r="AM3" s="143"/>
    </row>
    <row r="4" ht="26.25" customHeight="1">
      <c r="A4" s="174" t="s">
        <v>6488</v>
      </c>
      <c r="B4" s="317" t="s">
        <v>6489</v>
      </c>
      <c r="C4" s="319" t="s">
        <v>723</v>
      </c>
      <c r="D4" s="396" t="s">
        <v>6490</v>
      </c>
      <c r="E4" s="174" t="s">
        <v>6491</v>
      </c>
      <c r="F4" s="315" t="str">
        <f>IFERROR(__xludf.DUMMYFUNCTION("GOOGLETRANSLATE(B4,""zh-tw"",""ja"")"),"少し落ち着かない気分です")</f>
        <v>少し落ち着かない気分です</v>
      </c>
      <c r="G4" s="316" t="str">
        <f>IFERROR(__xludf.DUMMYFUNCTION("GOOGLETRANSLATE(C4,""zh-tw"",""ja"")"),"-")</f>
        <v>-</v>
      </c>
      <c r="H4" s="396" t="s">
        <v>6492</v>
      </c>
      <c r="I4" s="174" t="s">
        <v>6493</v>
      </c>
      <c r="J4" s="317" t="s">
        <v>6494</v>
      </c>
      <c r="K4" s="316" t="str">
        <f>IFERROR(__xludf.DUMMYFUNCTION("GOOGLETRANSLATE(C4,""zh-tw"",""en"")"),"-")</f>
        <v>-</v>
      </c>
      <c r="L4" s="396" t="s">
        <v>6495</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6496</v>
      </c>
      <c r="AH4" s="164" t="s">
        <v>6497</v>
      </c>
      <c r="AI4" s="320" t="s">
        <v>723</v>
      </c>
      <c r="AJ4" s="398" t="s">
        <v>6498</v>
      </c>
      <c r="AK4" s="396"/>
      <c r="AL4" s="396"/>
      <c r="AM4" s="396"/>
    </row>
    <row r="5" ht="26.25" customHeight="1">
      <c r="A5" s="174" t="s">
        <v>6488</v>
      </c>
      <c r="B5" s="317" t="s">
        <v>6499</v>
      </c>
      <c r="C5" s="319" t="s">
        <v>723</v>
      </c>
      <c r="D5" s="396" t="s">
        <v>6500</v>
      </c>
      <c r="E5" s="174" t="s">
        <v>6491</v>
      </c>
      <c r="F5" s="315" t="str">
        <f>IFERROR(__xludf.DUMMYFUNCTION("GOOGLETRANSLATE(B5,""zh-tw"",""ja"")"),"体全体が何らかの刺激を求めている。")</f>
        <v>体全体が何らかの刺激を求めている。</v>
      </c>
      <c r="G5" s="319" t="s">
        <v>723</v>
      </c>
      <c r="H5" s="396" t="s">
        <v>6501</v>
      </c>
      <c r="I5" s="174" t="s">
        <v>6493</v>
      </c>
      <c r="J5" s="317" t="s">
        <v>6502</v>
      </c>
      <c r="K5" s="319" t="s">
        <v>723</v>
      </c>
      <c r="L5" s="396" t="s">
        <v>6503</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6496</v>
      </c>
      <c r="AH5" s="164" t="s">
        <v>6504</v>
      </c>
      <c r="AI5" s="320" t="s">
        <v>723</v>
      </c>
      <c r="AJ5" s="398" t="s">
        <v>6505</v>
      </c>
      <c r="AK5" s="396"/>
      <c r="AL5" s="396"/>
      <c r="AM5" s="396"/>
    </row>
    <row r="6" ht="26.25" customHeight="1">
      <c r="A6" s="174" t="s">
        <v>6488</v>
      </c>
      <c r="B6" s="317" t="s">
        <v>6506</v>
      </c>
      <c r="C6" s="319" t="s">
        <v>723</v>
      </c>
      <c r="D6" s="396" t="s">
        <v>6507</v>
      </c>
      <c r="E6" s="174" t="s">
        <v>6491</v>
      </c>
      <c r="F6" s="315" t="str">
        <f>IFERROR(__xludf.DUMMYFUNCTION("GOOGLETRANSLATE(B6,""zh-tw"",""ja"")"),"もう自分をコントロールできない。")</f>
        <v>もう自分をコントロールできない。</v>
      </c>
      <c r="G6" s="319" t="s">
        <v>723</v>
      </c>
      <c r="H6" s="396" t="s">
        <v>6508</v>
      </c>
      <c r="I6" s="174" t="s">
        <v>6493</v>
      </c>
      <c r="J6" s="317" t="s">
        <v>6509</v>
      </c>
      <c r="K6" s="319" t="s">
        <v>723</v>
      </c>
      <c r="L6" s="396" t="s">
        <v>6510</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6496</v>
      </c>
      <c r="AH6" s="164" t="s">
        <v>6511</v>
      </c>
      <c r="AI6" s="320" t="s">
        <v>723</v>
      </c>
      <c r="AJ6" s="398" t="s">
        <v>6512</v>
      </c>
      <c r="AK6" s="396"/>
      <c r="AL6" s="396"/>
      <c r="AM6" s="396"/>
    </row>
    <row r="7">
      <c r="A7" s="174" t="s">
        <v>6513</v>
      </c>
      <c r="B7" s="317" t="s">
        <v>6514</v>
      </c>
      <c r="C7" s="319" t="s">
        <v>6515</v>
      </c>
      <c r="D7" s="396" t="s">
        <v>6516</v>
      </c>
      <c r="E7" s="174" t="s">
        <v>6517</v>
      </c>
      <c r="F7" s="315" t="str">
        <f>IFERROR(__xludf.DUMMYFUNCTION("GOOGLETRANSLATE(B7,""zh-tw"",""ja"")"),"うーん…")</f>
        <v>うーん…</v>
      </c>
      <c r="G7" s="319" t="s">
        <v>6518</v>
      </c>
      <c r="H7" s="396" t="s">
        <v>6519</v>
      </c>
      <c r="I7" s="174" t="s">
        <v>6520</v>
      </c>
      <c r="J7" s="317" t="s">
        <v>6521</v>
      </c>
      <c r="K7" s="319" t="s">
        <v>6522</v>
      </c>
      <c r="L7" s="396" t="s">
        <v>6523</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желаний!")</f>
        <v>Он превратился в Зверя, разум которого полон желаний!</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6520</v>
      </c>
      <c r="AH7" s="164" t="s">
        <v>6521</v>
      </c>
      <c r="AI7" s="320" t="s">
        <v>6524</v>
      </c>
      <c r="AJ7" s="398" t="s">
        <v>6525</v>
      </c>
      <c r="AK7" s="396"/>
      <c r="AL7" s="396"/>
      <c r="AM7" s="396"/>
    </row>
    <row r="8">
      <c r="A8" s="174" t="s">
        <v>6526</v>
      </c>
      <c r="B8" s="317" t="s">
        <v>6527</v>
      </c>
      <c r="C8" s="319" t="s">
        <v>6528</v>
      </c>
      <c r="D8" s="396" t="s">
        <v>6529</v>
      </c>
      <c r="E8" s="174" t="s">
        <v>6530</v>
      </c>
      <c r="F8" s="317" t="s">
        <v>6531</v>
      </c>
      <c r="G8" s="316" t="str">
        <f>IFERROR(__xludf.DUMMYFUNCTION("GOOGLETRANSLATE(C8,""zh-tw"",""ja"")"),"賢者モードに入ると、すべての属性が上昇します。")</f>
        <v>賢者モードに入ると、すべての属性が上昇します。</v>
      </c>
      <c r="H8" s="396" t="s">
        <v>6532</v>
      </c>
      <c r="I8" s="174" t="s">
        <v>6533</v>
      </c>
      <c r="J8" s="317" t="s">
        <v>6534</v>
      </c>
      <c r="K8" s="319" t="s">
        <v>6535</v>
      </c>
      <c r="L8" s="396" t="s">
        <v>6536</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6537</v>
      </c>
      <c r="AH8" s="164" t="s">
        <v>6538</v>
      </c>
      <c r="AI8" s="320" t="s">
        <v>6539</v>
      </c>
      <c r="AJ8" s="398" t="s">
        <v>6540</v>
      </c>
      <c r="AK8" s="396"/>
      <c r="AL8" s="396"/>
      <c r="AM8" s="396"/>
    </row>
    <row r="9">
      <c r="A9" s="174" t="s">
        <v>6541</v>
      </c>
      <c r="B9" s="317" t="s">
        <v>723</v>
      </c>
      <c r="C9" s="319" t="s">
        <v>6542</v>
      </c>
      <c r="D9" s="396" t="s">
        <v>6543</v>
      </c>
      <c r="E9" s="314" t="str">
        <f>IFERROR(__xludf.DUMMYFUNCTION("GOOGLETRANSLATE(A9,""zh-tw"",""ja"")"),"集中")</f>
        <v>集中</v>
      </c>
      <c r="F9" s="315" t="str">
        <f>IFERROR(__xludf.DUMMYFUNCTION("GOOGLETRANSLATE(B9,""zh-tw"",""ja"")"),"-")</f>
        <v>-</v>
      </c>
      <c r="G9" s="319" t="s">
        <v>6544</v>
      </c>
      <c r="H9" s="396" t="s">
        <v>6545</v>
      </c>
      <c r="I9" s="174" t="s">
        <v>6546</v>
      </c>
      <c r="J9" s="315" t="str">
        <f>IFERROR(__xludf.DUMMYFUNCTION("GOOGLETRANSLATE(B9,""zh-tw"",""en"")"),"-")</f>
        <v>-</v>
      </c>
      <c r="K9" s="319" t="s">
        <v>6547</v>
      </c>
      <c r="L9" s="396" t="s">
        <v>6548</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6549</v>
      </c>
      <c r="AH9" s="164" t="s">
        <v>723</v>
      </c>
      <c r="AI9" s="320" t="s">
        <v>6550</v>
      </c>
      <c r="AJ9" s="398" t="s">
        <v>6551</v>
      </c>
      <c r="AK9" s="396"/>
      <c r="AL9" s="396"/>
      <c r="AM9" s="396"/>
    </row>
    <row r="10">
      <c r="A10" s="174" t="s">
        <v>6552</v>
      </c>
      <c r="B10" s="317" t="s">
        <v>6553</v>
      </c>
      <c r="C10" s="319" t="s">
        <v>723</v>
      </c>
      <c r="D10" s="396" t="s">
        <v>6554</v>
      </c>
      <c r="E10" s="174" t="s">
        <v>6555</v>
      </c>
      <c r="F10" s="317" t="s">
        <v>6556</v>
      </c>
      <c r="G10" s="316" t="str">
        <f>IFERROR(__xludf.DUMMYFUNCTION("GOOGLETRANSLATE(C10,""zh-tw"",""ja"")"),"-")</f>
        <v>-</v>
      </c>
      <c r="H10" s="396" t="s">
        <v>6557</v>
      </c>
      <c r="I10" s="174" t="s">
        <v>6558</v>
      </c>
      <c r="J10" s="317" t="s">
        <v>6559</v>
      </c>
      <c r="K10" s="316" t="str">
        <f>IFERROR(__xludf.DUMMYFUNCTION("GOOGLETRANSLATE(C10,""zh-tw"",""en"")"),"-")</f>
        <v>-</v>
      </c>
      <c r="L10" s="396" t="s">
        <v>6560</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6558</v>
      </c>
      <c r="AH10" s="164" t="s">
        <v>6561</v>
      </c>
      <c r="AI10" s="320" t="s">
        <v>723</v>
      </c>
      <c r="AJ10" s="398" t="s">
        <v>6562</v>
      </c>
      <c r="AK10" s="396"/>
      <c r="AL10" s="396"/>
      <c r="AM10" s="396"/>
    </row>
    <row r="11">
      <c r="A11" s="174" t="s">
        <v>6563</v>
      </c>
      <c r="B11" s="317" t="s">
        <v>723</v>
      </c>
      <c r="C11" s="319" t="s">
        <v>6564</v>
      </c>
      <c r="D11" s="396" t="s">
        <v>6565</v>
      </c>
      <c r="E11" s="174" t="s">
        <v>6566</v>
      </c>
      <c r="F11" s="315" t="str">
        <f>IFERROR(__xludf.DUMMYFUNCTION("GOOGLETRANSLATE(B11,""zh-tw"",""ja"")"),"-")</f>
        <v>-</v>
      </c>
      <c r="G11" s="319" t="s">
        <v>6567</v>
      </c>
      <c r="H11" s="396" t="s">
        <v>6568</v>
      </c>
      <c r="I11" s="174" t="s">
        <v>6569</v>
      </c>
      <c r="J11" s="315" t="str">
        <f>IFERROR(__xludf.DUMMYFUNCTION("GOOGLETRANSLATE(B11,""zh-tw"",""en"")"),"-")</f>
        <v>-</v>
      </c>
      <c r="K11" s="319" t="s">
        <v>6570</v>
      </c>
      <c r="L11" s="396" t="s">
        <v>6571</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6572</v>
      </c>
      <c r="AH11" s="164" t="s">
        <v>723</v>
      </c>
      <c r="AI11" s="320" t="s">
        <v>6573</v>
      </c>
      <c r="AJ11" s="398" t="s">
        <v>6574</v>
      </c>
      <c r="AK11" s="396"/>
      <c r="AL11" s="396"/>
      <c r="AM11" s="396"/>
    </row>
    <row r="12">
      <c r="A12" s="174" t="s">
        <v>6575</v>
      </c>
      <c r="B12" s="317" t="s">
        <v>723</v>
      </c>
      <c r="C12" s="319" t="s">
        <v>6576</v>
      </c>
      <c r="D12" s="396" t="s">
        <v>6577</v>
      </c>
      <c r="E12" s="174" t="s">
        <v>6578</v>
      </c>
      <c r="F12" s="315" t="str">
        <f>IFERROR(__xludf.DUMMYFUNCTION("GOOGLETRANSLATE(B12,""zh-tw"",""ja"")"),"-")</f>
        <v>-</v>
      </c>
      <c r="G12" s="319" t="s">
        <v>6579</v>
      </c>
      <c r="H12" s="396" t="s">
        <v>6580</v>
      </c>
      <c r="I12" s="174" t="s">
        <v>6581</v>
      </c>
      <c r="J12" s="315" t="str">
        <f>IFERROR(__xludf.DUMMYFUNCTION("GOOGLETRANSLATE(B12,""zh-tw"",""en"")"),"-")</f>
        <v>-</v>
      </c>
      <c r="K12" s="319" t="s">
        <v>6582</v>
      </c>
      <c r="L12" s="396" t="s">
        <v>6583</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6584</v>
      </c>
      <c r="AH12" s="164" t="s">
        <v>723</v>
      </c>
      <c r="AI12" s="320" t="s">
        <v>6585</v>
      </c>
      <c r="AJ12" s="398" t="s">
        <v>6586</v>
      </c>
      <c r="AK12" s="396"/>
      <c r="AL12" s="396"/>
      <c r="AM12" s="396"/>
    </row>
    <row r="13">
      <c r="A13" s="174" t="s">
        <v>6587</v>
      </c>
      <c r="B13" s="317" t="s">
        <v>723</v>
      </c>
      <c r="C13" s="319" t="s">
        <v>6588</v>
      </c>
      <c r="D13" s="396" t="s">
        <v>6589</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6590</v>
      </c>
      <c r="J13" s="315" t="str">
        <f>IFERROR(__xludf.DUMMYFUNCTION("GOOGLETRANSLATE(B13,""zh-tw"",""en"")"),"-")</f>
        <v>-</v>
      </c>
      <c r="K13" s="319" t="s">
        <v>6591</v>
      </c>
      <c r="L13" s="396" t="s">
        <v>6592</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6593</v>
      </c>
      <c r="AH13" s="164" t="s">
        <v>723</v>
      </c>
      <c r="AI13" s="320" t="s">
        <v>6594</v>
      </c>
      <c r="AJ13" s="398" t="s">
        <v>6595</v>
      </c>
      <c r="AK13" s="396"/>
      <c r="AL13" s="396"/>
      <c r="AM13" s="396"/>
    </row>
    <row r="14">
      <c r="A14" s="174" t="s">
        <v>6596</v>
      </c>
      <c r="B14" s="317" t="s">
        <v>6597</v>
      </c>
      <c r="C14" s="319" t="s">
        <v>6598</v>
      </c>
      <c r="D14" s="396" t="s">
        <v>6599</v>
      </c>
      <c r="E14" s="174" t="s">
        <v>6596</v>
      </c>
      <c r="F14" s="317" t="s">
        <v>6600</v>
      </c>
      <c r="G14" s="319" t="s">
        <v>6601</v>
      </c>
      <c r="H14" s="396" t="s">
        <v>6602</v>
      </c>
      <c r="I14" s="174" t="s">
        <v>6603</v>
      </c>
      <c r="J14" s="317" t="s">
        <v>6604</v>
      </c>
      <c r="K14" s="319" t="s">
        <v>6605</v>
      </c>
      <c r="L14" s="396" t="s">
        <v>6606</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6607</v>
      </c>
      <c r="AH14" s="164" t="s">
        <v>6608</v>
      </c>
      <c r="AI14" s="320" t="s">
        <v>6609</v>
      </c>
      <c r="AJ14" s="398" t="s">
        <v>6610</v>
      </c>
      <c r="AK14" s="396"/>
      <c r="AL14" s="396"/>
      <c r="AM14" s="396"/>
    </row>
    <row r="15">
      <c r="A15" s="174" t="s">
        <v>6611</v>
      </c>
      <c r="B15" s="317" t="s">
        <v>6612</v>
      </c>
      <c r="C15" s="319" t="s">
        <v>6613</v>
      </c>
      <c r="D15" s="396" t="s">
        <v>6614</v>
      </c>
      <c r="E15" s="314" t="str">
        <f>IFERROR(__xludf.DUMMYFUNCTION("GOOGLETRANSLATE(A15,""zh-tw"",""ja"")"),"出血")</f>
        <v>出血</v>
      </c>
      <c r="F15" s="317" t="s">
        <v>6615</v>
      </c>
      <c r="G15" s="316" t="str">
        <f>IFERROR(__xludf.DUMMYFUNCTION("GOOGLETRANSLATE(C15,""zh-tw"",""ja"")"),"受けるダメージは最大スタミナに基づいて決まります。")</f>
        <v>受けるダメージは最大スタミナに基づいて決まります。</v>
      </c>
      <c r="H15" s="396" t="s">
        <v>6616</v>
      </c>
      <c r="I15" s="314" t="str">
        <f>IFERROR(__xludf.DUMMYFUNCTION("GOOGLETRANSLATE(A15,""zh-tw"",""en"")"),"Bleeding")</f>
        <v>Bleeding</v>
      </c>
      <c r="J15" s="317" t="s">
        <v>6617</v>
      </c>
      <c r="K15" s="319" t="s">
        <v>6618</v>
      </c>
      <c r="L15" s="396" t="s">
        <v>6619</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6620</v>
      </c>
      <c r="AH15" s="164" t="s">
        <v>6621</v>
      </c>
      <c r="AI15" s="320" t="s">
        <v>6622</v>
      </c>
      <c r="AJ15" s="398" t="s">
        <v>6623</v>
      </c>
      <c r="AK15" s="396"/>
      <c r="AL15" s="396"/>
      <c r="AM15" s="396"/>
    </row>
    <row r="16">
      <c r="A16" s="174" t="s">
        <v>6624</v>
      </c>
      <c r="B16" s="317" t="s">
        <v>6625</v>
      </c>
      <c r="C16" s="319" t="s">
        <v>6626</v>
      </c>
      <c r="D16" s="396" t="s">
        <v>6627</v>
      </c>
      <c r="E16" s="174" t="s">
        <v>6628</v>
      </c>
      <c r="F16" s="315" t="str">
        <f>IFERROR(__xludf.DUMMYFUNCTION("GOOGLETRANSLATE(B16,""zh-tw"",""ja"")"),"見てください、この男は雷に打たれました！")</f>
        <v>見てください、この男は雷に打たれました！</v>
      </c>
      <c r="G16" s="319" t="s">
        <v>6629</v>
      </c>
      <c r="H16" s="396" t="s">
        <v>6630</v>
      </c>
      <c r="I16" s="174" t="s">
        <v>6631</v>
      </c>
      <c r="J16" s="317" t="s">
        <v>6632</v>
      </c>
      <c r="K16" s="319" t="s">
        <v>6633</v>
      </c>
      <c r="L16" s="396" t="s">
        <v>6634</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6635</v>
      </c>
      <c r="AH16" s="164" t="s">
        <v>6636</v>
      </c>
      <c r="AI16" s="320" t="s">
        <v>6637</v>
      </c>
      <c r="AJ16" s="398" t="s">
        <v>6638</v>
      </c>
      <c r="AK16" s="396"/>
      <c r="AL16" s="396"/>
      <c r="AM16" s="396"/>
    </row>
    <row r="17">
      <c r="A17" s="174" t="s">
        <v>6639</v>
      </c>
      <c r="B17" s="317" t="s">
        <v>6640</v>
      </c>
      <c r="C17" s="319" t="s">
        <v>6641</v>
      </c>
      <c r="D17" s="396" t="s">
        <v>6642</v>
      </c>
      <c r="E17" s="174" t="s">
        <v>6639</v>
      </c>
      <c r="F17" s="315" t="str">
        <f>IFERROR(__xludf.DUMMYFUNCTION("GOOGLETRANSLATE(B17,""zh-tw"",""ja"")"),"暑い！暑い！暑い！暑い！")</f>
        <v>暑い！暑い！暑い！暑い！</v>
      </c>
      <c r="G17" s="319" t="s">
        <v>6643</v>
      </c>
      <c r="H17" s="396" t="s">
        <v>6644</v>
      </c>
      <c r="I17" s="174" t="s">
        <v>6645</v>
      </c>
      <c r="J17" s="317" t="s">
        <v>6646</v>
      </c>
      <c r="K17" s="319" t="s">
        <v>6647</v>
      </c>
      <c r="L17" s="396" t="s">
        <v>6648</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IFERROR(__xludf.DUMMYFUNCTION("GOOGLETRANSLATE(A17,""zh-tw"",""KO"")"),"얀 샹")</f>
        <v>얀 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6649</v>
      </c>
      <c r="AH17" s="164" t="s">
        <v>6650</v>
      </c>
      <c r="AI17" s="320" t="s">
        <v>6651</v>
      </c>
      <c r="AJ17" s="398" t="s">
        <v>6652</v>
      </c>
      <c r="AK17" s="396"/>
      <c r="AL17" s="396"/>
      <c r="AM17" s="396"/>
    </row>
    <row r="18">
      <c r="A18" s="174" t="s">
        <v>6653</v>
      </c>
      <c r="B18" s="317" t="s">
        <v>6654</v>
      </c>
      <c r="C18" s="319" t="s">
        <v>6655</v>
      </c>
      <c r="D18" s="396" t="s">
        <v>3905</v>
      </c>
      <c r="E18" s="174" t="s">
        <v>6656</v>
      </c>
      <c r="F18" s="315" t="str">
        <f>IFERROR(__xludf.DUMMYFUNCTION("GOOGLETRANSLATE(B18,""zh-tw"",""ja"")"),"アイスキャンディーにしちゃおう！")</f>
        <v>アイスキャンディーにしちゃおう！</v>
      </c>
      <c r="G18" s="319" t="s">
        <v>6657</v>
      </c>
      <c r="H18" s="396" t="s">
        <v>6658</v>
      </c>
      <c r="I18" s="174" t="s">
        <v>6659</v>
      </c>
      <c r="J18" s="317" t="s">
        <v>6660</v>
      </c>
      <c r="K18" s="319" t="s">
        <v>6661</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замерз!")</f>
        <v>Он замерз!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6662</v>
      </c>
      <c r="AH18" s="164" t="s">
        <v>6663</v>
      </c>
      <c r="AI18" s="320" t="s">
        <v>6664</v>
      </c>
      <c r="AJ18" s="398" t="s">
        <v>3915</v>
      </c>
      <c r="AK18" s="396"/>
      <c r="AL18" s="396"/>
      <c r="AM18" s="396"/>
    </row>
    <row r="19">
      <c r="A19" s="174" t="s">
        <v>6665</v>
      </c>
      <c r="B19" s="317" t="s">
        <v>6666</v>
      </c>
      <c r="C19" s="319" t="s">
        <v>6667</v>
      </c>
      <c r="D19" s="396" t="s">
        <v>6668</v>
      </c>
      <c r="E19" s="174" t="s">
        <v>6669</v>
      </c>
      <c r="F19" s="315" t="str">
        <f>IFERROR(__xludf.DUMMYFUNCTION("GOOGLETRANSLATE(B19,""zh-tw"",""ja"")"),"ふふ、私に反抗するとこうなるのね～♡")</f>
        <v>ふふ、私に反抗するとこうなるのね～♡</v>
      </c>
      <c r="G19" s="319" t="s">
        <v>6670</v>
      </c>
      <c r="H19" s="397" t="str">
        <f>IFERROR(__xludf.DUMMYFUNCTION("GOOGLETRANSLATE(D19,""zh-tw"",""ja"")"),"ミステリーショップでは魚はもらえません。")</f>
        <v>ミステリーショップでは魚はもらえません。</v>
      </c>
      <c r="I19" s="174" t="s">
        <v>6671</v>
      </c>
      <c r="J19" s="317" t="s">
        <v>6672</v>
      </c>
      <c r="K19" s="319" t="s">
        <v>6673</v>
      </c>
      <c r="L19" s="396" t="s">
        <v>6674</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6675</v>
      </c>
      <c r="AH19" s="164" t="s">
        <v>6676</v>
      </c>
      <c r="AI19" s="320" t="s">
        <v>6677</v>
      </c>
      <c r="AJ19" s="398" t="s">
        <v>6678</v>
      </c>
      <c r="AK19" s="396"/>
      <c r="AL19" s="396"/>
      <c r="AM19" s="396"/>
    </row>
    <row r="20">
      <c r="A20" s="174" t="s">
        <v>6679</v>
      </c>
      <c r="B20" s="317" t="s">
        <v>6680</v>
      </c>
      <c r="C20" s="319" t="s">
        <v>6681</v>
      </c>
      <c r="D20" s="396" t="s">
        <v>6682</v>
      </c>
      <c r="E20" s="174" t="s">
        <v>6683</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6684</v>
      </c>
      <c r="J20" s="317" t="s">
        <v>6685</v>
      </c>
      <c r="K20" s="319" t="s">
        <v>6686</v>
      </c>
      <c r="L20" s="396" t="s">
        <v>6687</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ничего плохого сделать нельзя!♡")</f>
        <v>Это моя территория, здесь ничего плохого сделать нельзя!♡</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6688</v>
      </c>
      <c r="AH20" s="164" t="s">
        <v>6689</v>
      </c>
      <c r="AI20" s="320" t="s">
        <v>6690</v>
      </c>
      <c r="AJ20" s="398" t="s">
        <v>6691</v>
      </c>
      <c r="AK20" s="396"/>
      <c r="AL20" s="396"/>
      <c r="AM20" s="396"/>
    </row>
    <row r="21">
      <c r="A21" s="174" t="s">
        <v>6692</v>
      </c>
      <c r="B21" s="317" t="s">
        <v>6693</v>
      </c>
      <c r="C21" s="319" t="s">
        <v>6694</v>
      </c>
      <c r="D21" s="396" t="s">
        <v>6695</v>
      </c>
      <c r="E21" s="174" t="s">
        <v>6696</v>
      </c>
      <c r="F21" s="317" t="s">
        <v>6697</v>
      </c>
      <c r="G21" s="319" t="s">
        <v>6698</v>
      </c>
      <c r="H21" s="397" t="str">
        <f>IFERROR(__xludf.DUMMYFUNCTION("GOOGLETRANSLATE(D21,""zh-tw"",""ja"")"),"妹にいたずらをすると怒る")</f>
        <v>妹にいたずらをすると怒る</v>
      </c>
      <c r="I21" s="174" t="s">
        <v>6699</v>
      </c>
      <c r="J21" s="317" t="s">
        <v>6700</v>
      </c>
      <c r="K21" s="319" t="s">
        <v>6701</v>
      </c>
      <c r="L21" s="396" t="s">
        <v>6702</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6703</v>
      </c>
      <c r="AH21" s="164" t="s">
        <v>6704</v>
      </c>
      <c r="AI21" s="320" t="s">
        <v>6703</v>
      </c>
      <c r="AJ21" s="398" t="s">
        <v>6705</v>
      </c>
      <c r="AK21" s="396"/>
      <c r="AL21" s="396"/>
      <c r="AM21" s="396"/>
    </row>
    <row r="22">
      <c r="A22" s="174" t="s">
        <v>6706</v>
      </c>
      <c r="B22" s="317" t="s">
        <v>6693</v>
      </c>
      <c r="C22" s="319" t="s">
        <v>6707</v>
      </c>
      <c r="D22" s="396" t="s">
        <v>6695</v>
      </c>
      <c r="E22" s="174" t="s">
        <v>6708</v>
      </c>
      <c r="F22" s="317" t="s">
        <v>6697</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6709</v>
      </c>
      <c r="J22" s="317" t="s">
        <v>6700</v>
      </c>
      <c r="K22" s="316" t="str">
        <f>IFERROR(__xludf.DUMMYFUNCTION("GOOGLETRANSLATE(C22,""zh-tw"",""en"")"),"Making meat dishes")</f>
        <v>Making meat dishes</v>
      </c>
      <c r="L22" s="396" t="s">
        <v>6702</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6710</v>
      </c>
      <c r="AH22" s="164" t="s">
        <v>6704</v>
      </c>
      <c r="AI22" s="320" t="s">
        <v>6711</v>
      </c>
      <c r="AJ22" s="398" t="s">
        <v>6705</v>
      </c>
      <c r="AK22" s="396"/>
      <c r="AL22" s="396"/>
      <c r="AM22" s="396"/>
    </row>
    <row r="23">
      <c r="A23" s="174" t="s">
        <v>6712</v>
      </c>
      <c r="B23" s="317" t="s">
        <v>6713</v>
      </c>
      <c r="C23" s="319" t="s">
        <v>6714</v>
      </c>
      <c r="D23" s="396" t="s">
        <v>245</v>
      </c>
      <c r="E23" s="174" t="s">
        <v>301</v>
      </c>
      <c r="F23" s="315" t="str">
        <f>IFERROR(__xludf.DUMMYFUNCTION("GOOGLETRANSLATE(B23,""zh-tw"",""ja"")"),"...")</f>
        <v>...</v>
      </c>
      <c r="G23" s="319" t="s">
        <v>6715</v>
      </c>
      <c r="H23" s="396" t="s">
        <v>248</v>
      </c>
      <c r="I23" s="174" t="s">
        <v>6716</v>
      </c>
      <c r="J23" s="315" t="str">
        <f>IFERROR(__xludf.DUMMYFUNCTION("GOOGLETRANSLATE(B23,""zh-tw"",""en"")"),"...")</f>
        <v>...</v>
      </c>
      <c r="K23" s="319" t="s">
        <v>6717</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6718</v>
      </c>
      <c r="AH23" s="164" t="s">
        <v>6719</v>
      </c>
      <c r="AI23" s="320" t="s">
        <v>6720</v>
      </c>
      <c r="AJ23" s="398" t="s">
        <v>265</v>
      </c>
      <c r="AK23" s="396"/>
      <c r="AL23" s="396"/>
      <c r="AM23" s="396"/>
    </row>
    <row r="24">
      <c r="A24" s="174" t="s">
        <v>6721</v>
      </c>
      <c r="B24" s="317" t="s">
        <v>6722</v>
      </c>
      <c r="C24" s="319" t="s">
        <v>6723</v>
      </c>
      <c r="D24" s="396" t="s">
        <v>4502</v>
      </c>
      <c r="E24" s="174" t="s">
        <v>6724</v>
      </c>
      <c r="F24" s="317" t="s">
        <v>6725</v>
      </c>
      <c r="G24" s="316" t="str">
        <f>IFERROR(__xludf.DUMMYFUNCTION("GOOGLETRANSLATE(C24,""zh-tw"",""ja"")"),"彼の体は常に悪臭を放っていた")</f>
        <v>彼の体は常に悪臭を放っていた</v>
      </c>
      <c r="H24" s="396" t="s">
        <v>4504</v>
      </c>
      <c r="I24" s="174" t="s">
        <v>6726</v>
      </c>
      <c r="J24" s="317" t="s">
        <v>6727</v>
      </c>
      <c r="K24" s="319" t="s">
        <v>6728</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6729</v>
      </c>
      <c r="AH24" s="164" t="s">
        <v>6730</v>
      </c>
      <c r="AI24" s="320" t="s">
        <v>6731</v>
      </c>
      <c r="AJ24" s="398" t="s">
        <v>4510</v>
      </c>
      <c r="AK24" s="396"/>
      <c r="AL24" s="396"/>
      <c r="AM24" s="396"/>
    </row>
    <row r="25">
      <c r="A25" s="174" t="s">
        <v>6732</v>
      </c>
      <c r="B25" s="317" t="s">
        <v>6733</v>
      </c>
      <c r="C25" s="319" t="s">
        <v>6734</v>
      </c>
      <c r="D25" s="396" t="s">
        <v>6735</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6736</v>
      </c>
      <c r="J25" s="317" t="s">
        <v>6737</v>
      </c>
      <c r="K25" s="319" t="s">
        <v>6738</v>
      </c>
      <c r="L25" s="396" t="s">
        <v>6739</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6740</v>
      </c>
      <c r="AH25" s="164" t="s">
        <v>6741</v>
      </c>
      <c r="AI25" s="320" t="s">
        <v>6742</v>
      </c>
      <c r="AJ25" s="398" t="s">
        <v>6743</v>
      </c>
      <c r="AK25" s="396"/>
      <c r="AL25" s="396"/>
      <c r="AM25" s="396"/>
    </row>
    <row r="26">
      <c r="A26" s="174" t="s">
        <v>6744</v>
      </c>
      <c r="B26" s="317" t="s">
        <v>6745</v>
      </c>
      <c r="C26" s="319" t="s">
        <v>6746</v>
      </c>
      <c r="D26" s="396" t="s">
        <v>6747</v>
      </c>
      <c r="E26" s="174" t="s">
        <v>6748</v>
      </c>
      <c r="F26" s="317" t="s">
        <v>6749</v>
      </c>
      <c r="G26" s="316" t="str">
        <f>IFERROR(__xludf.DUMMYFUNCTION("GOOGLETRANSLATE(C26,""zh-tw"",""ja"")"),"攻撃力+50%")</f>
        <v>攻撃力+50%</v>
      </c>
      <c r="H26" s="397" t="str">
        <f>IFERROR(__xludf.DUMMYFUNCTION("GOOGLETRANSLATE(D26,""zh-tw"",""ja"")"),"食べ物")</f>
        <v>食べ物</v>
      </c>
      <c r="I26" s="174" t="s">
        <v>6750</v>
      </c>
      <c r="J26" s="317" t="s">
        <v>6751</v>
      </c>
      <c r="K26" s="319" t="s">
        <v>6752</v>
      </c>
      <c r="L26" s="396" t="s">
        <v>6753</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6754</v>
      </c>
      <c r="AH26" s="164" t="s">
        <v>6755</v>
      </c>
      <c r="AI26" s="320" t="s">
        <v>6756</v>
      </c>
      <c r="AJ26" s="398" t="s">
        <v>6757</v>
      </c>
      <c r="AK26" s="396"/>
      <c r="AL26" s="396"/>
      <c r="AM26" s="396"/>
    </row>
    <row r="27">
      <c r="A27" s="174" t="s">
        <v>6758</v>
      </c>
      <c r="B27" s="317" t="s">
        <v>6759</v>
      </c>
      <c r="C27" s="319" t="s">
        <v>6760</v>
      </c>
      <c r="D27" s="396" t="s">
        <v>6747</v>
      </c>
      <c r="E27" s="174" t="s">
        <v>6761</v>
      </c>
      <c r="F27" s="317" t="s">
        <v>6762</v>
      </c>
      <c r="G27" s="316" t="str">
        <f>IFERROR(__xludf.DUMMYFUNCTION("GOOGLETRANSLATE(C27,""zh-tw"",""ja"")"),"魔法力+50%")</f>
        <v>魔法力+50%</v>
      </c>
      <c r="H27" s="397" t="str">
        <f>IFERROR(__xludf.DUMMYFUNCTION("GOOGLETRANSLATE(D27,""zh-tw"",""ja"")"),"食べ物")</f>
        <v>食べ物</v>
      </c>
      <c r="I27" s="174" t="s">
        <v>6763</v>
      </c>
      <c r="J27" s="317" t="s">
        <v>6764</v>
      </c>
      <c r="K27" s="319" t="s">
        <v>6765</v>
      </c>
      <c r="L27" s="396" t="s">
        <v>6753</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6766</v>
      </c>
      <c r="AH27" s="164" t="s">
        <v>6767</v>
      </c>
      <c r="AI27" s="320" t="s">
        <v>6768</v>
      </c>
      <c r="AJ27" s="398" t="s">
        <v>6757</v>
      </c>
      <c r="AK27" s="396"/>
      <c r="AL27" s="396"/>
      <c r="AM27" s="396"/>
    </row>
    <row r="28">
      <c r="A28" s="174" t="s">
        <v>6769</v>
      </c>
      <c r="B28" s="317" t="s">
        <v>6770</v>
      </c>
      <c r="C28" s="319" t="s">
        <v>6771</v>
      </c>
      <c r="D28" s="396" t="s">
        <v>6747</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6772</v>
      </c>
      <c r="J28" s="317" t="s">
        <v>6773</v>
      </c>
      <c r="K28" s="319" t="s">
        <v>6774</v>
      </c>
      <c r="L28" s="396" t="s">
        <v>6753</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6775</v>
      </c>
      <c r="AH28" s="164" t="s">
        <v>6776</v>
      </c>
      <c r="AI28" s="320" t="s">
        <v>6777</v>
      </c>
      <c r="AJ28" s="398" t="s">
        <v>6757</v>
      </c>
      <c r="AK28" s="396"/>
      <c r="AL28" s="396"/>
      <c r="AM28" s="396"/>
    </row>
    <row r="29">
      <c r="A29" s="174" t="s">
        <v>6778</v>
      </c>
      <c r="B29" s="317" t="s">
        <v>6779</v>
      </c>
      <c r="C29" s="319" t="s">
        <v>6780</v>
      </c>
      <c r="D29" s="396" t="s">
        <v>6781</v>
      </c>
      <c r="E29" s="314" t="str">
        <f>IFERROR(__xludf.DUMMYFUNCTION("GOOGLETRANSLATE(A29,""zh-tw"",""ja"")"),"巨神兵")</f>
        <v>巨神兵</v>
      </c>
      <c r="F29" s="317" t="s">
        <v>6782</v>
      </c>
      <c r="G29" s="319" t="s">
        <v>6783</v>
      </c>
      <c r="H29" s="397" t="str">
        <f>IFERROR(__xludf.DUMMYFUNCTION("GOOGLETRANSLATE(D29,""zh-tw"",""ja"")"),"タロットカード")</f>
        <v>タロットカード</v>
      </c>
      <c r="I29" s="174" t="s">
        <v>6784</v>
      </c>
      <c r="J29" s="317" t="s">
        <v>6785</v>
      </c>
      <c r="K29" s="319" t="s">
        <v>6786</v>
      </c>
      <c r="L29" s="396" t="s">
        <v>6787</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6788</v>
      </c>
      <c r="AH29" s="164" t="s">
        <v>6789</v>
      </c>
      <c r="AI29" s="320" t="s">
        <v>6790</v>
      </c>
      <c r="AJ29" s="398" t="s">
        <v>6791</v>
      </c>
      <c r="AK29" s="396"/>
      <c r="AL29" s="396"/>
      <c r="AM29" s="396"/>
    </row>
    <row r="30">
      <c r="A30" s="174" t="s">
        <v>6792</v>
      </c>
      <c r="B30" s="317" t="s">
        <v>6793</v>
      </c>
      <c r="C30" s="319" t="s">
        <v>6794</v>
      </c>
      <c r="D30" s="396" t="s">
        <v>6781</v>
      </c>
      <c r="E30" s="174" t="s">
        <v>6795</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6796</v>
      </c>
      <c r="J30" s="317" t="s">
        <v>6797</v>
      </c>
      <c r="K30" s="316" t="str">
        <f>IFERROR(__xludf.DUMMYFUNCTION("GOOGLETRANSLATE(C30,""zh-tw"",""en"")"),"With the blessing of fate, it's easier to encounter happy things!")</f>
        <v>With the blessing of fate, it's easier to encounter happy things!</v>
      </c>
      <c r="L30" s="396" t="s">
        <v>6798</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6799</v>
      </c>
      <c r="AH30" s="164" t="s">
        <v>6800</v>
      </c>
      <c r="AI30" s="320" t="s">
        <v>6801</v>
      </c>
      <c r="AJ30" s="398" t="s">
        <v>6802</v>
      </c>
      <c r="AK30" s="396"/>
      <c r="AL30" s="396"/>
      <c r="AM30" s="396"/>
    </row>
    <row r="31">
      <c r="A31" s="174" t="s">
        <v>6803</v>
      </c>
      <c r="B31" s="317" t="s">
        <v>6804</v>
      </c>
      <c r="C31" s="319" t="s">
        <v>6805</v>
      </c>
      <c r="D31" s="396" t="s">
        <v>6781</v>
      </c>
      <c r="E31" s="174" t="s">
        <v>6806</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6807</v>
      </c>
      <c r="J31" s="317" t="s">
        <v>6808</v>
      </c>
      <c r="K31" s="316" t="str">
        <f>IFERROR(__xludf.DUMMYFUNCTION("GOOGLETRANSLATE(C31,""zh-tw"",""en"")"),"Being blessed by fate makes it easier to encounter difficult things!")</f>
        <v>Being blessed by fate makes it easier to encounter difficult things!</v>
      </c>
      <c r="L31" s="396" t="s">
        <v>6798</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6809</v>
      </c>
      <c r="AH31" s="164" t="s">
        <v>6810</v>
      </c>
      <c r="AI31" s="320" t="s">
        <v>6811</v>
      </c>
      <c r="AJ31" s="398" t="s">
        <v>6802</v>
      </c>
      <c r="AK31" s="396"/>
      <c r="AL31" s="396"/>
      <c r="AM31" s="396"/>
    </row>
    <row r="32">
      <c r="A32" s="174" t="s">
        <v>6812</v>
      </c>
      <c r="B32" s="317" t="s">
        <v>6813</v>
      </c>
      <c r="C32" s="319" t="s">
        <v>6814</v>
      </c>
      <c r="D32" s="396" t="s">
        <v>5687</v>
      </c>
      <c r="E32" s="174" t="s">
        <v>6815</v>
      </c>
      <c r="F32" s="317" t="s">
        <v>6816</v>
      </c>
      <c r="G32" s="319" t="s">
        <v>6817</v>
      </c>
      <c r="H32" s="396" t="s">
        <v>5689</v>
      </c>
      <c r="I32" s="174" t="s">
        <v>6818</v>
      </c>
      <c r="J32" s="317" t="s">
        <v>6819</v>
      </c>
      <c r="K32" s="319" t="s">
        <v>6820</v>
      </c>
      <c r="L32" s="396" t="s">
        <v>5691</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6821</v>
      </c>
      <c r="AH32" s="164" t="s">
        <v>6822</v>
      </c>
      <c r="AI32" s="320" t="s">
        <v>6823</v>
      </c>
      <c r="AJ32" s="398" t="s">
        <v>5696</v>
      </c>
      <c r="AK32" s="396"/>
      <c r="AL32" s="396"/>
      <c r="AM32" s="396"/>
    </row>
    <row r="33">
      <c r="A33" s="174" t="s">
        <v>6824</v>
      </c>
      <c r="B33" s="317" t="s">
        <v>6825</v>
      </c>
      <c r="C33" s="319" t="s">
        <v>6826</v>
      </c>
      <c r="D33" s="396" t="s">
        <v>6827</v>
      </c>
      <c r="E33" s="174" t="s">
        <v>6828</v>
      </c>
      <c r="F33" s="317" t="s">
        <v>6829</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6830</v>
      </c>
      <c r="I33" s="174" t="s">
        <v>6831</v>
      </c>
      <c r="J33" s="317" t="s">
        <v>6832</v>
      </c>
      <c r="K33" s="319" t="s">
        <v>6833</v>
      </c>
      <c r="L33" s="396" t="s">
        <v>6834</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6835</v>
      </c>
      <c r="AH33" s="164" t="s">
        <v>6836</v>
      </c>
      <c r="AI33" s="320" t="s">
        <v>6837</v>
      </c>
      <c r="AJ33" s="398" t="s">
        <v>6838</v>
      </c>
      <c r="AK33" s="396"/>
      <c r="AL33" s="396"/>
      <c r="AM33" s="396"/>
    </row>
    <row r="34">
      <c r="A34" s="174" t="s">
        <v>6839</v>
      </c>
      <c r="B34" s="317" t="s">
        <v>6840</v>
      </c>
      <c r="C34" s="319" t="s">
        <v>6841</v>
      </c>
      <c r="D34" s="396" t="s">
        <v>5074</v>
      </c>
      <c r="E34" s="174" t="s">
        <v>6842</v>
      </c>
      <c r="F34" s="315" t="str">
        <f>IFERROR(__xludf.DUMMYFUNCTION("GOOGLETRANSLATE(B34,""zh-tw"",""ja"")"),"祝福を享受できますように")</f>
        <v>祝福を享受できますように</v>
      </c>
      <c r="G34" s="319" t="s">
        <v>6843</v>
      </c>
      <c r="H34" s="396" t="s">
        <v>5076</v>
      </c>
      <c r="I34" s="174" t="s">
        <v>6844</v>
      </c>
      <c r="J34" s="317" t="s">
        <v>6845</v>
      </c>
      <c r="K34" s="319" t="s">
        <v>6846</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твои дела.")</f>
        <v>Да будут благословенны твои дела.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6847</v>
      </c>
      <c r="AH34" s="164" t="s">
        <v>6848</v>
      </c>
      <c r="AI34" s="320" t="s">
        <v>6849</v>
      </c>
      <c r="AJ34" s="398" t="s">
        <v>6850</v>
      </c>
      <c r="AK34" s="396"/>
      <c r="AL34" s="396"/>
      <c r="AM34" s="396"/>
    </row>
    <row r="35">
      <c r="A35" s="174" t="s">
        <v>6851</v>
      </c>
      <c r="B35" s="317" t="s">
        <v>723</v>
      </c>
      <c r="C35" s="319" t="s">
        <v>723</v>
      </c>
      <c r="D35" s="396" t="s">
        <v>6852</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6853</v>
      </c>
      <c r="J35" s="315" t="str">
        <f>IFERROR(__xludf.DUMMYFUNCTION("GOOGLETRANSLATE(B35,""zh-tw"",""en"")"),"-")</f>
        <v>-</v>
      </c>
      <c r="K35" s="316" t="str">
        <f>IFERROR(__xludf.DUMMYFUNCTION("GOOGLETRANSLATE(C35,""zh-tw"",""en"")"),"-")</f>
        <v>-</v>
      </c>
      <c r="L35" s="396" t="s">
        <v>6854</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6855</v>
      </c>
      <c r="AH35" s="164" t="s">
        <v>723</v>
      </c>
      <c r="AI35" s="320" t="s">
        <v>723</v>
      </c>
      <c r="AJ35" s="398" t="s">
        <v>6856</v>
      </c>
      <c r="AK35" s="396"/>
      <c r="AL35" s="396"/>
      <c r="AM35" s="396"/>
    </row>
    <row r="36">
      <c r="A36" s="174" t="s">
        <v>6857</v>
      </c>
      <c r="B36" s="317" t="s">
        <v>6858</v>
      </c>
      <c r="C36" s="319" t="s">
        <v>6859</v>
      </c>
      <c r="D36" s="396" t="s">
        <v>4639</v>
      </c>
      <c r="E36" s="174" t="s">
        <v>4641</v>
      </c>
      <c r="F36" s="317" t="s">
        <v>6860</v>
      </c>
      <c r="G36" s="316" t="str">
        <f>IFERROR(__xludf.DUMMYFUNCTION("GOOGLETRANSLATE(C36,""zh-tw"",""ja"")"),"全属性が上昇し、一時的に無敵になる。")</f>
        <v>全属性が上昇し、一時的に無敵になる。</v>
      </c>
      <c r="H36" s="396" t="s">
        <v>4641</v>
      </c>
      <c r="I36" s="174" t="s">
        <v>4643</v>
      </c>
      <c r="J36" s="317" t="s">
        <v>6861</v>
      </c>
      <c r="K36" s="319" t="s">
        <v>6862</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6863</v>
      </c>
      <c r="AH36" s="164" t="s">
        <v>6864</v>
      </c>
      <c r="AI36" s="320" t="s">
        <v>6865</v>
      </c>
      <c r="AJ36" s="398" t="s">
        <v>6863</v>
      </c>
      <c r="AK36" s="396"/>
      <c r="AL36" s="396"/>
      <c r="AM36" s="396"/>
    </row>
    <row r="37">
      <c r="A37" s="174" t="s">
        <v>2696</v>
      </c>
      <c r="B37" s="317" t="s">
        <v>6866</v>
      </c>
      <c r="C37" s="319" t="s">
        <v>6867</v>
      </c>
      <c r="D37" s="396" t="s">
        <v>6868</v>
      </c>
      <c r="E37" s="174" t="s">
        <v>2699</v>
      </c>
      <c r="F37" s="317" t="s">
        <v>6869</v>
      </c>
      <c r="G37" s="316" t="str">
        <f>IFERROR(__xludf.DUMMYFUNCTION("GOOGLETRANSLATE(C37,""zh-tw"",""ja"")"),"スタミナを回復できない")</f>
        <v>スタミナを回復できない</v>
      </c>
      <c r="H37" s="396" t="s">
        <v>4266</v>
      </c>
      <c r="I37" s="174" t="s">
        <v>4268</v>
      </c>
      <c r="J37" s="317" t="s">
        <v>6870</v>
      </c>
      <c r="K37" s="319" t="s">
        <v>6871</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6872</v>
      </c>
      <c r="AI37" s="320" t="s">
        <v>6873</v>
      </c>
      <c r="AJ37" s="398" t="s">
        <v>4274</v>
      </c>
      <c r="AK37" s="396"/>
      <c r="AL37" s="396"/>
      <c r="AM37" s="396"/>
    </row>
    <row r="38">
      <c r="A38" s="174" t="s">
        <v>6874</v>
      </c>
      <c r="B38" s="317" t="s">
        <v>723</v>
      </c>
      <c r="C38" s="319" t="s">
        <v>6875</v>
      </c>
      <c r="D38" s="396" t="s">
        <v>6876</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6877</v>
      </c>
      <c r="J38" s="315" t="str">
        <f>IFERROR(__xludf.DUMMYFUNCTION("GOOGLETRANSLATE(B38,""zh-tw"",""en"")"),"-")</f>
        <v>-</v>
      </c>
      <c r="K38" s="319" t="s">
        <v>6878</v>
      </c>
      <c r="L38" s="396" t="s">
        <v>6879</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6880</v>
      </c>
      <c r="AH38" s="164" t="s">
        <v>723</v>
      </c>
      <c r="AI38" s="320" t="s">
        <v>6881</v>
      </c>
      <c r="AJ38" s="398" t="s">
        <v>6882</v>
      </c>
      <c r="AK38" s="396"/>
      <c r="AL38" s="396"/>
      <c r="AM38" s="396"/>
    </row>
    <row r="39">
      <c r="A39" s="174" t="s">
        <v>6883</v>
      </c>
      <c r="B39" s="317" t="s">
        <v>6884</v>
      </c>
      <c r="C39" s="319" t="s">
        <v>6885</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6886</v>
      </c>
      <c r="J39" s="317" t="s">
        <v>6887</v>
      </c>
      <c r="K39" s="319" t="s">
        <v>6888</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6889</v>
      </c>
      <c r="AH39" s="164" t="s">
        <v>6890</v>
      </c>
      <c r="AI39" s="320" t="s">
        <v>6891</v>
      </c>
      <c r="AJ39" s="398" t="s">
        <v>4018</v>
      </c>
      <c r="AK39" s="396"/>
      <c r="AL39" s="396"/>
      <c r="AM39" s="396"/>
    </row>
    <row r="40">
      <c r="A40" s="174" t="s">
        <v>6892</v>
      </c>
      <c r="B40" s="317" t="s">
        <v>6893</v>
      </c>
      <c r="C40" s="319" t="s">
        <v>6894</v>
      </c>
      <c r="D40" s="396" t="s">
        <v>4846</v>
      </c>
      <c r="E40" s="174" t="s">
        <v>6895</v>
      </c>
      <c r="F40" s="317" t="s">
        <v>6896</v>
      </c>
      <c r="G40" s="316" t="str">
        <f>IFERROR(__xludf.DUMMYFUNCTION("GOOGLETRANSLATE(C40,""zh-tw"",""ja"")"),"スタミナは自動的に回復します。")</f>
        <v>スタミナは自動的に回復します。</v>
      </c>
      <c r="H40" s="396" t="s">
        <v>6897</v>
      </c>
      <c r="I40" s="174" t="s">
        <v>6898</v>
      </c>
      <c r="J40" s="317" t="s">
        <v>6899</v>
      </c>
      <c r="K40" s="319" t="s">
        <v>6900</v>
      </c>
      <c r="L40" s="396" t="s">
        <v>6901</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6902</v>
      </c>
      <c r="AH40" s="164" t="s">
        <v>6903</v>
      </c>
      <c r="AI40" s="320" t="s">
        <v>6904</v>
      </c>
      <c r="AJ40" s="398" t="s">
        <v>6905</v>
      </c>
      <c r="AK40" s="396"/>
      <c r="AL40" s="396"/>
      <c r="AM40" s="396"/>
    </row>
    <row r="41">
      <c r="A41" s="174" t="s">
        <v>6906</v>
      </c>
      <c r="B41" s="317" t="s">
        <v>6907</v>
      </c>
      <c r="C41" s="319" t="s">
        <v>6908</v>
      </c>
      <c r="D41" s="396" t="s">
        <v>6909</v>
      </c>
      <c r="E41" s="174" t="s">
        <v>6910</v>
      </c>
      <c r="F41" s="317" t="s">
        <v>6911</v>
      </c>
      <c r="G41" s="319" t="s">
        <v>6912</v>
      </c>
      <c r="H41" s="396" t="s">
        <v>6913</v>
      </c>
      <c r="I41" s="174" t="s">
        <v>6914</v>
      </c>
      <c r="J41" s="317" t="s">
        <v>6915</v>
      </c>
      <c r="K41" s="319" t="s">
        <v>6916</v>
      </c>
      <c r="L41" s="396" t="s">
        <v>6917</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6918</v>
      </c>
      <c r="AH41" s="164" t="s">
        <v>6919</v>
      </c>
      <c r="AI41" s="320" t="s">
        <v>6920</v>
      </c>
      <c r="AJ41" s="398" t="s">
        <v>6921</v>
      </c>
      <c r="AK41" s="396"/>
      <c r="AL41" s="396"/>
      <c r="AM41" s="396"/>
    </row>
    <row r="42">
      <c r="A42" s="174" t="s">
        <v>6922</v>
      </c>
      <c r="B42" s="317" t="s">
        <v>6923</v>
      </c>
      <c r="C42" s="319" t="s">
        <v>6924</v>
      </c>
      <c r="D42" s="396" t="s">
        <v>6925</v>
      </c>
      <c r="E42" s="174" t="s">
        <v>6926</v>
      </c>
      <c r="F42" s="317" t="s">
        <v>6927</v>
      </c>
      <c r="G42" s="319" t="s">
        <v>6928</v>
      </c>
      <c r="H42" s="396" t="s">
        <v>6929</v>
      </c>
      <c r="I42" s="174" t="s">
        <v>6930</v>
      </c>
      <c r="J42" s="317" t="s">
        <v>6931</v>
      </c>
      <c r="K42" s="319" t="s">
        <v>6932</v>
      </c>
      <c r="L42" s="396" t="s">
        <v>6933</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6934</v>
      </c>
      <c r="AH42" s="164" t="s">
        <v>6935</v>
      </c>
      <c r="AI42" s="320" t="s">
        <v>6936</v>
      </c>
      <c r="AJ42" s="398" t="s">
        <v>6937</v>
      </c>
      <c r="AK42" s="396"/>
      <c r="AL42" s="396"/>
      <c r="AM42" s="396"/>
    </row>
    <row r="43">
      <c r="A43" s="174" t="s">
        <v>6938</v>
      </c>
      <c r="B43" s="317" t="s">
        <v>6939</v>
      </c>
      <c r="C43" s="319" t="s">
        <v>6940</v>
      </c>
      <c r="D43" s="396" t="s">
        <v>6941</v>
      </c>
      <c r="E43" s="174" t="s">
        <v>6942</v>
      </c>
      <c r="F43" s="317" t="s">
        <v>6943</v>
      </c>
      <c r="G43" s="319" t="s">
        <v>6944</v>
      </c>
      <c r="H43" s="396" t="s">
        <v>6945</v>
      </c>
      <c r="I43" s="174" t="s">
        <v>6946</v>
      </c>
      <c r="J43" s="317" t="s">
        <v>6947</v>
      </c>
      <c r="K43" s="319" t="s">
        <v>6948</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6949</v>
      </c>
      <c r="AI43" s="320" t="s">
        <v>6950</v>
      </c>
      <c r="AJ43" s="399"/>
      <c r="AK43" s="396"/>
      <c r="AL43" s="396"/>
      <c r="AM43" s="396"/>
    </row>
    <row r="44">
      <c r="A44" s="174" t="s">
        <v>6951</v>
      </c>
      <c r="B44" s="317" t="s">
        <v>6952</v>
      </c>
      <c r="C44" s="319" t="s">
        <v>6953</v>
      </c>
      <c r="D44" s="396" t="s">
        <v>6954</v>
      </c>
      <c r="E44" s="174" t="s">
        <v>6955</v>
      </c>
      <c r="F44" s="317" t="s">
        <v>6956</v>
      </c>
      <c r="G44" s="319" t="s">
        <v>6957</v>
      </c>
      <c r="H44" s="396" t="s">
        <v>6958</v>
      </c>
      <c r="I44" s="174" t="s">
        <v>6959</v>
      </c>
      <c r="J44" s="317" t="s">
        <v>6960</v>
      </c>
      <c r="K44" s="319" t="s">
        <v>6961</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6962</v>
      </c>
      <c r="AH44" s="164" t="s">
        <v>6963</v>
      </c>
      <c r="AI44" s="320" t="s">
        <v>6964</v>
      </c>
      <c r="AJ44" s="399"/>
      <c r="AK44" s="396"/>
      <c r="AL44" s="396"/>
      <c r="AM44" s="396"/>
    </row>
    <row r="45">
      <c r="A45" s="174" t="s">
        <v>6965</v>
      </c>
      <c r="B45" s="317" t="s">
        <v>6966</v>
      </c>
      <c r="C45" s="319" t="s">
        <v>723</v>
      </c>
      <c r="D45" s="396" t="s">
        <v>5394</v>
      </c>
      <c r="E45" s="174" t="s">
        <v>6967</v>
      </c>
      <c r="F45" s="317" t="s">
        <v>6968</v>
      </c>
      <c r="G45" s="319" t="s">
        <v>723</v>
      </c>
      <c r="H45" s="396" t="s">
        <v>6969</v>
      </c>
      <c r="I45" s="174" t="s">
        <v>5398</v>
      </c>
      <c r="J45" s="317" t="s">
        <v>6970</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카넬리안 펜던트")</f>
        <v>붉은 카넬리안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6971</v>
      </c>
      <c r="AH45" s="164" t="s">
        <v>6972</v>
      </c>
      <c r="AI45" s="400"/>
      <c r="AJ45" s="399"/>
      <c r="AK45" s="396"/>
      <c r="AL45" s="396"/>
      <c r="AM45" s="396"/>
    </row>
    <row r="46">
      <c r="A46" s="174" t="s">
        <v>6973</v>
      </c>
      <c r="B46" s="317" t="s">
        <v>6974</v>
      </c>
      <c r="C46" s="319" t="s">
        <v>6975</v>
      </c>
      <c r="D46" s="396" t="s">
        <v>5337</v>
      </c>
      <c r="E46" s="174" t="s">
        <v>6976</v>
      </c>
      <c r="F46" s="317" t="s">
        <v>6977</v>
      </c>
      <c r="G46" s="319" t="s">
        <v>6978</v>
      </c>
      <c r="H46" s="397"/>
      <c r="I46" s="174" t="s">
        <v>6979</v>
      </c>
      <c r="J46" s="317" t="s">
        <v>6980</v>
      </c>
      <c r="K46" s="319" t="s">
        <v>6981</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6982</v>
      </c>
      <c r="AH46" s="160" t="s">
        <v>6983</v>
      </c>
      <c r="AI46" s="402" t="s">
        <v>6984</v>
      </c>
      <c r="AJ46" s="403"/>
      <c r="AK46" s="397"/>
      <c r="AL46" s="397"/>
      <c r="AM46" s="397"/>
    </row>
    <row r="47">
      <c r="A47" s="174" t="s">
        <v>6985</v>
      </c>
      <c r="B47" s="317" t="s">
        <v>6986</v>
      </c>
      <c r="C47" s="319" t="s">
        <v>6987</v>
      </c>
      <c r="D47" s="396" t="s">
        <v>5258</v>
      </c>
      <c r="E47" s="174" t="s">
        <v>6988</v>
      </c>
      <c r="F47" s="317" t="s">
        <v>6989</v>
      </c>
      <c r="G47" s="319" t="s">
        <v>6990</v>
      </c>
      <c r="H47" s="397"/>
      <c r="I47" s="174" t="s">
        <v>6991</v>
      </c>
      <c r="J47" s="317" t="s">
        <v>6992</v>
      </c>
      <c r="K47" s="319" t="s">
        <v>6993</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6994</v>
      </c>
      <c r="AH47" s="186" t="s">
        <v>6995</v>
      </c>
      <c r="AI47" s="402" t="s">
        <v>6996</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6997</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6998</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6999</v>
      </c>
      <c r="B3" s="30" t="s">
        <v>6999</v>
      </c>
      <c r="C3" s="416" t="s">
        <v>6999</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7000</v>
      </c>
      <c r="B5" s="30" t="str">
        <f>IFERROR(__xludf.DUMMYFUNCTION("GOOGLETRANSLATE(A5,""zh-tw"",""ja"")"),"公式YouTubeチャンネル")</f>
        <v>公式YouTubeチャンネル</v>
      </c>
      <c r="C5" s="416" t="str">
        <f>IFERROR(__xludf.DUMMYFUNCTION("GOOGLETRANSLATE(A5,""zh-tw"",""en"")"),"Official YouTube channel")</f>
        <v>Official YouTube channel</v>
      </c>
      <c r="D5" s="142" t="s">
        <v>7001</v>
      </c>
      <c r="E5" s="123"/>
      <c r="F5" s="123"/>
      <c r="G5" s="123"/>
      <c r="H5" s="123"/>
      <c r="I5" s="123"/>
      <c r="J5" s="123"/>
      <c r="K5" s="123"/>
      <c r="L5" s="123"/>
      <c r="M5" s="123"/>
      <c r="N5" s="123"/>
      <c r="O5" s="123"/>
      <c r="P5" s="123"/>
      <c r="Q5" s="123"/>
      <c r="R5" s="123"/>
      <c r="S5" s="123"/>
      <c r="T5" s="123"/>
      <c r="U5" s="123"/>
      <c r="V5" s="123"/>
      <c r="W5" s="123"/>
      <c r="X5" s="123"/>
      <c r="Y5" s="123"/>
      <c r="Z5" s="123"/>
    </row>
    <row r="6">
      <c r="A6" s="415" t="s">
        <v>7002</v>
      </c>
      <c r="B6" s="30" t="str">
        <f>IFERROR(__xludf.DUMMYFUNCTION("GOOGLETRANSLATE(A6,""zh-tw"",""ja"")"),"公式法案")</f>
        <v>公式法案</v>
      </c>
      <c r="C6" s="416" t="str">
        <f>IFERROR(__xludf.DUMMYFUNCTION("GOOGLETRANSLATE(A6,""zh-tw"",""en"")"),"Official bill")</f>
        <v>Official bill</v>
      </c>
      <c r="D6" s="142" t="s">
        <v>7001</v>
      </c>
      <c r="E6" s="123"/>
      <c r="F6" s="123"/>
      <c r="G6" s="123"/>
      <c r="H6" s="123"/>
      <c r="I6" s="123"/>
      <c r="J6" s="123"/>
      <c r="K6" s="123"/>
      <c r="L6" s="123"/>
      <c r="M6" s="123"/>
      <c r="N6" s="123"/>
      <c r="O6" s="123"/>
      <c r="P6" s="123"/>
      <c r="Q6" s="123"/>
      <c r="R6" s="123"/>
      <c r="S6" s="123"/>
      <c r="T6" s="123"/>
      <c r="U6" s="123"/>
      <c r="V6" s="123"/>
      <c r="W6" s="123"/>
      <c r="X6" s="123"/>
      <c r="Y6" s="123"/>
      <c r="Z6" s="123"/>
    </row>
    <row r="7">
      <c r="A7" s="415" t="s">
        <v>7003</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7004</v>
      </c>
      <c r="E7" s="123"/>
      <c r="F7" s="123"/>
      <c r="G7" s="123"/>
      <c r="H7" s="123"/>
      <c r="I7" s="123"/>
      <c r="J7" s="123"/>
      <c r="K7" s="123"/>
      <c r="L7" s="123"/>
      <c r="M7" s="123"/>
      <c r="N7" s="123"/>
      <c r="O7" s="123"/>
      <c r="P7" s="123"/>
      <c r="Q7" s="123"/>
      <c r="R7" s="123"/>
      <c r="S7" s="123"/>
      <c r="T7" s="123"/>
      <c r="U7" s="123"/>
      <c r="V7" s="123"/>
      <c r="W7" s="123"/>
      <c r="X7" s="123"/>
      <c r="Y7" s="123"/>
      <c r="Z7" s="123"/>
    </row>
    <row r="8">
      <c r="A8" s="415" t="s">
        <v>7005</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7004</v>
      </c>
      <c r="E8" s="123"/>
      <c r="F8" s="123"/>
      <c r="G8" s="123"/>
      <c r="H8" s="123"/>
      <c r="I8" s="123"/>
      <c r="J8" s="123"/>
      <c r="K8" s="123"/>
      <c r="L8" s="123"/>
      <c r="M8" s="123"/>
      <c r="N8" s="123"/>
      <c r="O8" s="123"/>
      <c r="P8" s="123"/>
      <c r="Q8" s="123"/>
      <c r="R8" s="123"/>
      <c r="S8" s="123"/>
      <c r="T8" s="123"/>
      <c r="U8" s="123"/>
      <c r="V8" s="123"/>
      <c r="W8" s="123"/>
      <c r="X8" s="123"/>
      <c r="Y8" s="123"/>
      <c r="Z8" s="123"/>
    </row>
    <row r="9">
      <c r="A9" s="415" t="s">
        <v>7006</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7007</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7008</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7009</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7010</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7011</v>
      </c>
      <c r="G1" s="429"/>
      <c r="H1" s="429"/>
      <c r="I1" s="429"/>
      <c r="J1" s="429"/>
      <c r="K1" s="429"/>
      <c r="L1" s="429"/>
      <c r="M1" s="429"/>
      <c r="N1" s="429"/>
      <c r="O1" s="429"/>
      <c r="P1" s="429"/>
      <c r="Q1" s="429"/>
      <c r="R1" s="429"/>
    </row>
    <row r="2">
      <c r="A2" s="430" t="s">
        <v>7012</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7013</v>
      </c>
      <c r="F2" s="433" t="s">
        <v>7014</v>
      </c>
      <c r="G2" s="135"/>
      <c r="H2" s="135"/>
      <c r="I2" s="135"/>
      <c r="J2" s="135"/>
      <c r="K2" s="135"/>
      <c r="L2" s="135"/>
      <c r="M2" s="135"/>
      <c r="N2" s="135"/>
      <c r="O2" s="135"/>
      <c r="P2" s="135"/>
      <c r="Q2" s="135"/>
      <c r="R2" s="135"/>
    </row>
    <row r="3">
      <c r="A3" s="430" t="s">
        <v>7015</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7016</v>
      </c>
      <c r="F3" s="433" t="s">
        <v>7017</v>
      </c>
      <c r="G3" s="135"/>
      <c r="H3" s="135"/>
      <c r="I3" s="135"/>
      <c r="J3" s="135"/>
      <c r="K3" s="135"/>
      <c r="L3" s="135"/>
      <c r="M3" s="135"/>
      <c r="N3" s="135"/>
      <c r="O3" s="135"/>
      <c r="P3" s="135"/>
      <c r="Q3" s="135"/>
      <c r="R3" s="135"/>
    </row>
    <row r="4">
      <c r="A4" s="430" t="s">
        <v>7018</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7019</v>
      </c>
      <c r="F4" s="433" t="s">
        <v>7020</v>
      </c>
      <c r="G4" s="135"/>
      <c r="H4" s="135"/>
      <c r="I4" s="135"/>
      <c r="J4" s="135"/>
      <c r="K4" s="135"/>
      <c r="L4" s="135"/>
      <c r="M4" s="135"/>
      <c r="N4" s="135"/>
      <c r="O4" s="135"/>
      <c r="P4" s="135"/>
      <c r="Q4" s="135"/>
      <c r="R4" s="135"/>
    </row>
    <row r="5">
      <c r="A5" s="430" t="s">
        <v>7021</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7022</v>
      </c>
      <c r="F5" s="433" t="s">
        <v>7023</v>
      </c>
      <c r="G5" s="135"/>
      <c r="H5" s="135"/>
      <c r="I5" s="135"/>
      <c r="J5" s="135"/>
      <c r="K5" s="135"/>
      <c r="L5" s="135"/>
      <c r="M5" s="135"/>
      <c r="N5" s="135"/>
      <c r="O5" s="135"/>
      <c r="P5" s="135"/>
      <c r="Q5" s="135"/>
      <c r="R5" s="135"/>
    </row>
    <row r="6">
      <c r="A6" s="434" t="s">
        <v>7024</v>
      </c>
      <c r="B6" s="435" t="s">
        <v>7025</v>
      </c>
      <c r="C6" s="436" t="s">
        <v>7026</v>
      </c>
      <c r="D6" s="437" t="s">
        <v>7027</v>
      </c>
      <c r="E6" s="438" t="s">
        <v>7028</v>
      </c>
      <c r="F6" s="439" t="s">
        <v>7029</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7030</v>
      </c>
      <c r="B1" s="424" t="s">
        <v>7031</v>
      </c>
      <c r="C1" s="301" t="s">
        <v>7032</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7033</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7034</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7035</v>
      </c>
      <c r="J1" s="427" t="s">
        <v>7036</v>
      </c>
      <c r="K1" s="444" t="s">
        <v>7037</v>
      </c>
      <c r="L1" s="444" t="s">
        <v>7038</v>
      </c>
      <c r="M1" s="429"/>
      <c r="N1" s="429"/>
      <c r="O1" s="429"/>
      <c r="P1" s="429"/>
      <c r="Q1" s="429"/>
      <c r="R1" s="429"/>
      <c r="S1" s="429"/>
      <c r="T1" s="429"/>
      <c r="U1" s="429"/>
      <c r="V1" s="429"/>
      <c r="W1" s="429"/>
    </row>
    <row r="2">
      <c r="A2" s="430" t="s">
        <v>7039</v>
      </c>
      <c r="B2" s="430" t="s">
        <v>7040</v>
      </c>
      <c r="C2" s="106" t="s">
        <v>7041</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7042</v>
      </c>
      <c r="F2" s="214" t="str">
        <f>IFERROR(__xludf.DUMMYFUNCTION("GOOGLETRANSLATE(B2,""zh-tw"",""en"")"),"1 - Search for ""NVIDIA APP install"" on Google and launch the NVIDIA application.")</f>
        <v>1 - Search for "NVIDIA APP install" on Google and launch the NVIDIA application.</v>
      </c>
      <c r="G2" s="446" t="s">
        <v>7043</v>
      </c>
      <c r="H2" s="431" t="str">
        <f>IFERROR(__xludf.DUMMYFUNCTION("GOOGLETRANSLATE(B2,""zh-tw"",""zh"")"),"1 - 在google上搜寻 NVIDIA APP安装，并启动 NVIDIA 应用程式。")</f>
        <v>1 - 在google上搜寻 NVIDIA APP安装，并启动 NVIDIA 应用程式。</v>
      </c>
      <c r="I2" s="432" t="s">
        <v>7044</v>
      </c>
      <c r="J2" s="432" t="s">
        <v>7045</v>
      </c>
      <c r="K2" s="433" t="s">
        <v>7046</v>
      </c>
      <c r="L2" s="433" t="s">
        <v>7047</v>
      </c>
      <c r="M2" s="135"/>
      <c r="N2" s="135"/>
      <c r="O2" s="135"/>
      <c r="P2" s="135"/>
      <c r="Q2" s="135"/>
      <c r="R2" s="135"/>
      <c r="S2" s="135"/>
      <c r="T2" s="135"/>
      <c r="U2" s="135"/>
      <c r="V2" s="135"/>
      <c r="W2" s="135"/>
    </row>
    <row r="3">
      <c r="A3" s="430" t="s">
        <v>7048</v>
      </c>
      <c r="B3" s="430" t="s">
        <v>7049</v>
      </c>
      <c r="C3" s="106" t="s">
        <v>7050</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7051</v>
      </c>
      <c r="F3" s="214" t="str">
        <f>IFERROR(__xludf.DUMMYFUNCTION("GOOGLETRANSLATE(B3,""zh-tw"",""en"")"),"2 - Restart the NVIDIA application after updating to the latest version.")</f>
        <v>2 - Restart the NVIDIA application after updating to the latest version.</v>
      </c>
      <c r="G3" s="446" t="s">
        <v>7052</v>
      </c>
      <c r="H3" s="431" t="str">
        <f>IFERROR(__xludf.DUMMYFUNCTION("GOOGLETRANSLATE(B3,""zh-tw"",""zh"")"),"2 - 在更新至最新版本后重新启动 NVIDIA 应用程式。")</f>
        <v>2 - 在更新至最新版本后重新启动 NVIDIA 应用程式。</v>
      </c>
      <c r="I3" s="432" t="s">
        <v>7053</v>
      </c>
      <c r="J3" s="432" t="s">
        <v>7054</v>
      </c>
      <c r="K3" s="433" t="s">
        <v>7055</v>
      </c>
      <c r="L3" s="433" t="s">
        <v>7056</v>
      </c>
      <c r="M3" s="135"/>
      <c r="N3" s="135"/>
      <c r="O3" s="135"/>
      <c r="P3" s="135"/>
      <c r="Q3" s="135"/>
      <c r="R3" s="135"/>
      <c r="S3" s="135"/>
      <c r="T3" s="135"/>
      <c r="U3" s="135"/>
      <c r="V3" s="135"/>
      <c r="W3" s="135"/>
    </row>
    <row r="4">
      <c r="A4" s="430" t="s">
        <v>7057</v>
      </c>
      <c r="B4" s="430" t="s">
        <v>7058</v>
      </c>
      <c r="C4" s="106" t="s">
        <v>7059</v>
      </c>
      <c r="D4" s="106" t="str">
        <f>IFERROR(__xludf.DUMMYFUNCTION("GOOGLETRANSLATE(B4,""zh-tw"",""ja"")"),"3 - NVIDIA アプリケーションで、グラフィック設定領域に移動します。")</f>
        <v>3 - NVIDIA アプリケーションで、グラフィック設定領域に移動します。</v>
      </c>
      <c r="E4" s="445" t="s">
        <v>7060</v>
      </c>
      <c r="F4" s="214" t="str">
        <f>IFERROR(__xludf.DUMMYFUNCTION("GOOGLETRANSLATE(B4,""zh-tw"",""en"")"),"3 - In the NVIDIA application, go to the graphics settings area.")</f>
        <v>3 - In the NVIDIA application, go to the graphics settings area.</v>
      </c>
      <c r="G4" s="446" t="s">
        <v>7061</v>
      </c>
      <c r="H4" s="431" t="str">
        <f>IFERROR(__xludf.DUMMYFUNCTION("GOOGLETRANSLATE(B4,""zh-tw"",""zh"")"),"3 - 在NVIDIA应用程式中，进入图形设置区域。")</f>
        <v>3 - 在NVIDIA应用程式中，进入图形设置区域。</v>
      </c>
      <c r="I4" s="432" t="s">
        <v>7062</v>
      </c>
      <c r="J4" s="432" t="s">
        <v>7063</v>
      </c>
      <c r="K4" s="433" t="s">
        <v>7064</v>
      </c>
      <c r="L4" s="433" t="s">
        <v>7065</v>
      </c>
      <c r="M4" s="135"/>
      <c r="N4" s="135"/>
      <c r="O4" s="135"/>
      <c r="P4" s="135"/>
      <c r="Q4" s="135"/>
      <c r="R4" s="135"/>
      <c r="S4" s="135"/>
      <c r="T4" s="135"/>
      <c r="U4" s="135"/>
      <c r="V4" s="135"/>
      <c r="W4" s="135"/>
    </row>
    <row r="5">
      <c r="A5" s="430" t="s">
        <v>7066</v>
      </c>
      <c r="B5" s="430" t="s">
        <v>7067</v>
      </c>
      <c r="C5" s="106" t="s">
        <v>7068</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7069</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7070</v>
      </c>
      <c r="H5" s="431" t="str">
        <f>IFERROR(__xludf.DUMMYFUNCTION("GOOGLETRANSLATE(B5,""zh-tw"",""zh"")"),"4 - 在「程式设定」中点击三个点，选择「新增程式」，然后寻找游戏的执行档。")</f>
        <v>4 - 在「程式设定」中点击三个点，选择「新增程式」，然后寻找游戏的执行档。</v>
      </c>
      <c r="I5" s="432" t="s">
        <v>7071</v>
      </c>
      <c r="J5" s="432" t="s">
        <v>7072</v>
      </c>
      <c r="K5" s="433" t="s">
        <v>7073</v>
      </c>
      <c r="L5" s="433" t="s">
        <v>7074</v>
      </c>
      <c r="M5" s="135"/>
      <c r="N5" s="135"/>
      <c r="O5" s="135"/>
      <c r="P5" s="135"/>
      <c r="Q5" s="135"/>
      <c r="R5" s="135"/>
      <c r="S5" s="135"/>
      <c r="T5" s="135"/>
      <c r="U5" s="135"/>
      <c r="V5" s="135"/>
      <c r="W5" s="135"/>
    </row>
    <row r="6">
      <c r="A6" s="430" t="s">
        <v>7075</v>
      </c>
      <c r="B6" s="430" t="s">
        <v>7076</v>
      </c>
      <c r="C6" s="106" t="s">
        <v>7077</v>
      </c>
      <c r="D6" s="106" t="str">
        <f>IFERROR(__xludf.DUMMYFUNCTION("GOOGLETRANSLATE(B6,""zh-tw"",""ja"")"),"5 - 「低遅延モード」を「超高」に、「電源管理モード」を「最適電力」に設定します。")</f>
        <v>5 - 「低遅延モード」を「超高」に、「電源管理モード」を「最適電力」に設定します。</v>
      </c>
      <c r="E6" s="445" t="s">
        <v>7078</v>
      </c>
      <c r="F6" s="214" t="str">
        <f>IFERROR(__xludf.DUMMYFUNCTION("GOOGLETRANSLATE(B6,""zh-tw"",""en"")"),"5 - Set ""Low Latency Mode"" to ""Ultra High"" and ""Power Management Mode"" to ""Optimal Power"".")</f>
        <v>5 - Set "Low Latency Mode" to "Ultra High" and "Power Management Mode" to "Optimal Power".</v>
      </c>
      <c r="G6" s="446" t="s">
        <v>7079</v>
      </c>
      <c r="H6" s="431" t="str">
        <f>IFERROR(__xludf.DUMMYFUNCTION("GOOGLETRANSLATE(B6,""zh-tw"",""zh"")"),"5 - 将「低延迟模式」设为「超高」，电源管理模式设为「最佳电源」。")</f>
        <v>5 - 将「低延迟模式」设为「超高」，电源管理模式设为「最佳电源」。</v>
      </c>
      <c r="I6" s="432" t="s">
        <v>7080</v>
      </c>
      <c r="J6" s="432" t="s">
        <v>7081</v>
      </c>
      <c r="K6" s="433" t="s">
        <v>7082</v>
      </c>
      <c r="L6" s="433" t="s">
        <v>7083</v>
      </c>
      <c r="M6" s="135"/>
      <c r="N6" s="135"/>
      <c r="O6" s="135"/>
      <c r="P6" s="135"/>
      <c r="Q6" s="135"/>
      <c r="R6" s="135"/>
      <c r="S6" s="135"/>
      <c r="T6" s="135"/>
      <c r="U6" s="135"/>
      <c r="V6" s="135"/>
      <c r="W6" s="135"/>
    </row>
    <row r="7">
      <c r="A7" s="430" t="s">
        <v>7084</v>
      </c>
      <c r="B7" s="430" t="s">
        <v>7085</v>
      </c>
      <c r="C7" s="106" t="s">
        <v>7086</v>
      </c>
      <c r="D7" s="106" t="str">
        <f>IFERROR(__xludf.DUMMYFUNCTION("GOOGLETRANSLATE(B7,""zh-tw"",""ja"")"),"6-「垂直同期」を「高速」に設定します。")</f>
        <v>6-「垂直同期」を「高速」に設定します。</v>
      </c>
      <c r="E7" s="445" t="s">
        <v>7087</v>
      </c>
      <c r="F7" s="214" t="str">
        <f>IFERROR(__xludf.DUMMYFUNCTION("GOOGLETRANSLATE(B7,""zh-tw"",""en"")"),"6- Set ""Vertical Sync"" to ""Fast"".")</f>
        <v>6- Set "Vertical Sync" to "Fast".</v>
      </c>
      <c r="G7" s="446" t="s">
        <v>7088</v>
      </c>
      <c r="H7" s="431" t="str">
        <f>IFERROR(__xludf.DUMMYFUNCTION("GOOGLETRANSLATE(B7,""zh-tw"",""zh"")"),"6- 将「垂直同步」设为「快速」。")</f>
        <v>6- 将「垂直同步」设为「快速」。</v>
      </c>
      <c r="I7" s="432" t="s">
        <v>7089</v>
      </c>
      <c r="J7" s="432" t="s">
        <v>7090</v>
      </c>
      <c r="K7" s="433" t="s">
        <v>7091</v>
      </c>
      <c r="L7" s="433" t="s">
        <v>7092</v>
      </c>
      <c r="M7" s="135"/>
      <c r="N7" s="135"/>
      <c r="O7" s="135"/>
      <c r="P7" s="135"/>
      <c r="Q7" s="135"/>
      <c r="R7" s="135"/>
      <c r="S7" s="135"/>
      <c r="T7" s="135"/>
      <c r="U7" s="135"/>
      <c r="V7" s="135"/>
      <c r="W7" s="135"/>
    </row>
    <row r="8">
      <c r="A8" s="430" t="s">
        <v>7093</v>
      </c>
      <c r="B8" s="430" t="s">
        <v>7094</v>
      </c>
      <c r="C8" s="106" t="s">
        <v>7095</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7096</v>
      </c>
      <c r="F8" s="214" t="str">
        <f>IFERROR(__xludf.DUMMYFUNCTION("GOOGLETRANSLATE(B8,""zh-tw"",""en"")"),"7 - If your computer cannot handle these options, please choose the best option.")</f>
        <v>7 - If your computer cannot handle these options, please choose the best option.</v>
      </c>
      <c r="G8" s="446" t="s">
        <v>7097</v>
      </c>
      <c r="H8" s="431" t="str">
        <f>IFERROR(__xludf.DUMMYFUNCTION("GOOGLETRANSLATE(B8,""zh-tw"",""zh"")"),"7 - 如果你的电脑无法负荷这些选项，请依照最佳的选项即可。")</f>
        <v>7 - 如果你的电脑无法负荷这些选项，请依照最佳的选项即可。</v>
      </c>
      <c r="I8" s="432" t="s">
        <v>7098</v>
      </c>
      <c r="J8" s="432" t="s">
        <v>7099</v>
      </c>
      <c r="K8" s="433" t="s">
        <v>7100</v>
      </c>
      <c r="L8" s="433" t="s">
        <v>7101</v>
      </c>
      <c r="M8" s="135"/>
      <c r="N8" s="135"/>
      <c r="O8" s="135"/>
      <c r="P8" s="135"/>
      <c r="Q8" s="135"/>
      <c r="R8" s="135"/>
      <c r="S8" s="135"/>
      <c r="T8" s="135"/>
      <c r="U8" s="135"/>
      <c r="V8" s="135"/>
      <c r="W8" s="135"/>
    </row>
    <row r="9">
      <c r="A9" s="430" t="s">
        <v>7102</v>
      </c>
      <c r="B9" s="430" t="s">
        <v>7103</v>
      </c>
      <c r="C9" s="106" t="s">
        <v>7104</v>
      </c>
      <c r="D9" s="106" t="str">
        <f>IFERROR(__xludf.DUMMYFUNCTION("GOOGLETRANSLATE(B9,""zh-tw"",""ja"")"),"8- ゲームを起動すると、その優れた安定性を体験できます。")</f>
        <v>8- ゲームを起動すると、その優れた安定性を体験できます。</v>
      </c>
      <c r="E9" s="445" t="s">
        <v>7105</v>
      </c>
      <c r="F9" s="214" t="str">
        <f>IFERROR(__xludf.DUMMYFUNCTION("GOOGLETRANSLATE(B9,""zh-tw"",""en"")"),"8- Now, launch the game and you will experience its excellent stability.")</f>
        <v>8- Now, launch the game and you will experience its excellent stability.</v>
      </c>
      <c r="G9" s="446" t="s">
        <v>7106</v>
      </c>
      <c r="H9" s="431" t="str">
        <f>IFERROR(__xludf.DUMMYFUNCTION("GOOGLETRANSLATE(B9,""zh-tw"",""zh"")"),"8- 现在，将游戏启动，你能体验到良好的稳定性能。")</f>
        <v>8- 现在，将游戏启动，你能体验到良好的稳定性能。</v>
      </c>
      <c r="I9" s="432" t="s">
        <v>7107</v>
      </c>
      <c r="J9" s="432" t="s">
        <v>7108</v>
      </c>
      <c r="K9" s="433" t="s">
        <v>7109</v>
      </c>
      <c r="L9" s="433" t="s">
        <v>7110</v>
      </c>
      <c r="M9" s="135"/>
      <c r="N9" s="135"/>
      <c r="O9" s="135"/>
      <c r="P9" s="135"/>
      <c r="Q9" s="135"/>
      <c r="R9" s="135"/>
      <c r="S9" s="135"/>
      <c r="T9" s="135"/>
      <c r="U9" s="135"/>
      <c r="V9" s="135"/>
      <c r="W9" s="135"/>
    </row>
    <row r="10">
      <c r="A10" s="430"/>
      <c r="B10" s="447" t="s">
        <v>7111</v>
      </c>
      <c r="C10" s="448"/>
      <c r="D10" s="449" t="s">
        <v>7112</v>
      </c>
      <c r="E10" s="450"/>
      <c r="F10" s="451" t="s">
        <v>7026</v>
      </c>
      <c r="G10" s="431"/>
      <c r="H10" s="452" t="s">
        <v>7113</v>
      </c>
      <c r="I10" s="453"/>
      <c r="J10" s="454" t="s">
        <v>7028</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