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/>
  <mc:AlternateContent xmlns:mc="http://schemas.openxmlformats.org/markup-compatibility/2006">
    <mc:Choice Requires="x15">
      <x15ac:absPath xmlns:x15ac="http://schemas.microsoft.com/office/spreadsheetml/2010/11/ac" url="https://cwffcf.sharepoint.com/sites/Conservation-General/Shared Documents/Freshwater/Fish Passage/Atlantic Canada/PEI/SAB WCRP/Field Work/2024 Field Work/"/>
    </mc:Choice>
  </mc:AlternateContent>
  <xr:revisionPtr revIDLastSave="0" documentId="8_{1B9382DB-18AC-4E27-8FA6-25A9AD88B9C1}" xr6:coauthVersionLast="47" xr6:coauthVersionMax="47" xr10:uidLastSave="{00000000-0000-0000-0000-000000000000}"/>
  <bookViews>
    <workbookView xWindow="-108" yWindow="-108" windowWidth="23256" windowHeight="12456" xr2:uid="{05B72A51-FE1D-4389-9AEE-07F09E6581DE}"/>
  </bookViews>
  <sheets>
    <sheet name="Raw Data" sheetId="1" r:id="rId1"/>
    <sheet name="Summary" sheetId="3" r:id="rId2"/>
    <sheet name="Conversion Calc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5" i="1" l="1"/>
  <c r="D2" i="2"/>
  <c r="DM5" i="1"/>
  <c r="DA5" i="1"/>
  <c r="CI5" i="1"/>
  <c r="CF5" i="1"/>
  <c r="BN5" i="1"/>
  <c r="DG4" i="1"/>
  <c r="B2" i="2"/>
  <c r="DM4" i="1"/>
  <c r="DJ4" i="1"/>
  <c r="DJ5" i="1"/>
  <c r="DG5" i="1"/>
  <c r="DD4" i="1"/>
  <c r="DD5" i="1"/>
  <c r="DA4" i="1"/>
  <c r="CX4" i="1"/>
  <c r="CX5" i="1"/>
  <c r="CU4" i="1"/>
  <c r="CU5" i="1"/>
  <c r="BZ5" i="1"/>
  <c r="BK4" i="1"/>
  <c r="BK5" i="1"/>
  <c r="AM6" i="1"/>
  <c r="AN6" i="1"/>
  <c r="AO6" i="1" s="1"/>
  <c r="CC5" i="1"/>
  <c r="CM5" i="1"/>
  <c r="BR5" i="1"/>
  <c r="AM5" i="1"/>
  <c r="AN5" i="1"/>
  <c r="AO5" i="1" s="1"/>
  <c r="CM4" i="1"/>
  <c r="CI4" i="1"/>
  <c r="BR4" i="1"/>
  <c r="BN4" i="1"/>
  <c r="BW4" i="1"/>
  <c r="BZ4" i="1"/>
  <c r="CC4" i="1"/>
  <c r="CF4" i="1"/>
  <c r="AN4" i="1"/>
  <c r="AO4" i="1" s="1"/>
  <c r="AM4" i="1"/>
  <c r="DM3" i="1"/>
  <c r="DJ3" i="1"/>
  <c r="DG3" i="1"/>
  <c r="DD3" i="1"/>
  <c r="DA3" i="1"/>
  <c r="CX3" i="1"/>
  <c r="CU3" i="1"/>
  <c r="CM3" i="1"/>
  <c r="CI3" i="1"/>
  <c r="CF3" i="1"/>
  <c r="CC3" i="1"/>
  <c r="BZ3" i="1"/>
  <c r="BW3" i="1"/>
  <c r="BR3" i="1"/>
  <c r="BN3" i="1"/>
  <c r="BK3" i="1"/>
  <c r="AN3" i="1"/>
  <c r="AO3" i="1" s="1"/>
  <c r="AM3" i="1"/>
  <c r="CR4" i="1" l="1"/>
  <c r="CJ4" i="1"/>
  <c r="CR5" i="1"/>
  <c r="BO5" i="1"/>
  <c r="CQ3" i="1"/>
  <c r="BO4" i="1"/>
  <c r="CQ4" i="1"/>
  <c r="CR3" i="1"/>
  <c r="CJ5" i="1"/>
  <c r="CQ5" i="1"/>
  <c r="BO3" i="1"/>
  <c r="CJ3" i="1"/>
  <c r="E2" i="2"/>
  <c r="F2" i="2" s="1"/>
</calcChain>
</file>

<file path=xl/sharedStrings.xml><?xml version="1.0" encoding="utf-8"?>
<sst xmlns="http://schemas.openxmlformats.org/spreadsheetml/2006/main" count="916" uniqueCount="221">
  <si>
    <t>Site Information</t>
  </si>
  <si>
    <t>Rapid Assessment</t>
  </si>
  <si>
    <t>Stream Characteristics</t>
  </si>
  <si>
    <t>Culvert Information</t>
  </si>
  <si>
    <t>Culvert Dimensions</t>
  </si>
  <si>
    <t>Additional Information</t>
  </si>
  <si>
    <t>Upstream of Culvert</t>
  </si>
  <si>
    <t>Downstream of Culvert</t>
  </si>
  <si>
    <t>Tailwater Cross Section</t>
  </si>
  <si>
    <t>Baffle Information</t>
  </si>
  <si>
    <t>Crossing ID (abc###)</t>
  </si>
  <si>
    <t>Barrier ID (modelled)</t>
  </si>
  <si>
    <t>Crossing Type</t>
  </si>
  <si>
    <t>Field Crew (First Last)</t>
  </si>
  <si>
    <t>Stream Name</t>
  </si>
  <si>
    <t>Road Name</t>
  </si>
  <si>
    <t>Ownership of Crossing</t>
  </si>
  <si>
    <t>Debris Blockage</t>
  </si>
  <si>
    <t>Description of Debris</t>
  </si>
  <si>
    <t>Watershed Group Name</t>
  </si>
  <si>
    <t xml:space="preserve"># of Culverts </t>
  </si>
  <si>
    <t>Date (dd/mm/yyyy)</t>
  </si>
  <si>
    <t>Time (hh:mm AM/PM)</t>
  </si>
  <si>
    <t>Projection</t>
  </si>
  <si>
    <t>Latitude (dd mm ss)</t>
  </si>
  <si>
    <t>Longitude (dd mm ss)</t>
  </si>
  <si>
    <t>Fish Habitat</t>
  </si>
  <si>
    <t>Is there a visible outflow drop?</t>
  </si>
  <si>
    <t>Is the water depth less than 15cm anywheres in the culvert?</t>
  </si>
  <si>
    <t>Is the culvert backwatered only part of the way or not at all?</t>
  </si>
  <si>
    <t>Is the stream width noticibly different above and below the culvert?</t>
  </si>
  <si>
    <t>Air Temp (°C)</t>
  </si>
  <si>
    <t>Water Temp (°C)</t>
  </si>
  <si>
    <t>pH</t>
  </si>
  <si>
    <t>Conductivity (μS)</t>
  </si>
  <si>
    <t>DO (mg/L)</t>
  </si>
  <si>
    <t>TDS (mg/L)</t>
  </si>
  <si>
    <t>Fines (%)</t>
  </si>
  <si>
    <t>Gravel (%)</t>
  </si>
  <si>
    <t>Cobble (%)</t>
  </si>
  <si>
    <t>Boulder (%)</t>
  </si>
  <si>
    <t>Bedrock</t>
  </si>
  <si>
    <t>Wetted Width (m) - Pool</t>
  </si>
  <si>
    <t>Bankfull Width (m)  - Pool</t>
  </si>
  <si>
    <t>Wetted Width (m) - Riffle</t>
  </si>
  <si>
    <t>Bankfull Width (m) - Riffle</t>
  </si>
  <si>
    <t>Wetted Width (m) - Run</t>
  </si>
  <si>
    <t>Bankfull Width (m) - Run</t>
  </si>
  <si>
    <t>Average Wetted Width (m)</t>
  </si>
  <si>
    <t>Average Bankfull Width (m)</t>
  </si>
  <si>
    <t>Stream Width Ratio</t>
  </si>
  <si>
    <t>Culvert Material</t>
  </si>
  <si>
    <t>Culvert Bottom</t>
  </si>
  <si>
    <t>Culvert Shape</t>
  </si>
  <si>
    <t>Is Culvert Deformed</t>
  </si>
  <si>
    <t>Deterioration</t>
  </si>
  <si>
    <t xml:space="preserve">Variable Slope in Culvert </t>
  </si>
  <si>
    <t>Entrance Type</t>
  </si>
  <si>
    <t>Baffles</t>
  </si>
  <si>
    <t>Culvert - Width (m)</t>
  </si>
  <si>
    <t>Culvert - Height (m)</t>
  </si>
  <si>
    <t>Corrugations - Width (cm)</t>
  </si>
  <si>
    <t>Corrugations - Height (cm)</t>
  </si>
  <si>
    <t>Inflow Habitat Type</t>
  </si>
  <si>
    <t>Backwatered</t>
  </si>
  <si>
    <t>Embedment</t>
  </si>
  <si>
    <t>Length of Culvert with Embedment</t>
  </si>
  <si>
    <t>Beaver Dam Present</t>
  </si>
  <si>
    <t>Fish Observed</t>
  </si>
  <si>
    <t>Degree of Embedment</t>
  </si>
  <si>
    <t>Crest of Riffle Upstream (m) - HI</t>
  </si>
  <si>
    <t>Crest of Riffle Upstream (m) - FS</t>
  </si>
  <si>
    <t>Crest of Riffle Upstream (m) - ELV</t>
  </si>
  <si>
    <t>Inflow (m) - HI</t>
  </si>
  <si>
    <t>Inflow (m) - FS</t>
  </si>
  <si>
    <t>Inflow (m) - ELV</t>
  </si>
  <si>
    <t>Upstream Channel Slope (%)</t>
  </si>
  <si>
    <t>Water Depth at Inflow (cm)</t>
  </si>
  <si>
    <t>Stagnation Depth at inflow (cm)</t>
  </si>
  <si>
    <t>Velocity (m/s)</t>
  </si>
  <si>
    <t>Upstream Riffle to Inflow (m)</t>
  </si>
  <si>
    <t>Culvert Length (m)</t>
  </si>
  <si>
    <t>Outflow (m) - HI</t>
  </si>
  <si>
    <t>Outflow (m) - FS</t>
  </si>
  <si>
    <t>Outflow (m) - ELV</t>
  </si>
  <si>
    <t>Plunge Pool Bottom (m) - HI</t>
  </si>
  <si>
    <t>Plunge Pool Bottom (m) - FS</t>
  </si>
  <si>
    <t>Plunge Pool Bottom (m) - ELV</t>
  </si>
  <si>
    <t>Tailwater Control (m) - HI</t>
  </si>
  <si>
    <t>Tailwater Control (m) - FS</t>
  </si>
  <si>
    <t>Tailwater Control (m) - ELV</t>
  </si>
  <si>
    <t>Crest of 2nd Riffle (m) - HI</t>
  </si>
  <si>
    <t>Crest of 2nd Riffle (m) - FS</t>
  </si>
  <si>
    <t>Crest of 2nd Riffle (m) - ELV</t>
  </si>
  <si>
    <t>Pool Surface (m) - HI</t>
  </si>
  <si>
    <t>Pool Surface (m) - FS</t>
  </si>
  <si>
    <t>Pool Surface (m) - ELV</t>
  </si>
  <si>
    <t>Downstream Channel Slope (%)</t>
  </si>
  <si>
    <t>Water Depth at Outflow (cm)</t>
  </si>
  <si>
    <t>Stagnation Depth at Outflow (cm)</t>
  </si>
  <si>
    <t>Plunge Pool Bankfull Width (m)</t>
  </si>
  <si>
    <t>Outflow to Tailwater Control (m)</t>
  </si>
  <si>
    <t>Tailwater Control to 2nd Riffle Downstream (m)</t>
  </si>
  <si>
    <t>Culvert Slope (%)</t>
  </si>
  <si>
    <t>Outflow Drop (m)</t>
  </si>
  <si>
    <t>Wetted Width (m)</t>
  </si>
  <si>
    <t>Bankfull Width (m)</t>
  </si>
  <si>
    <t>Bankfull Width / 5</t>
  </si>
  <si>
    <t>1 (left bankfull) (m)</t>
  </si>
  <si>
    <t xml:space="preserve">1 (left bankfull) (m) </t>
  </si>
  <si>
    <t>2 (1/5 Bankfull) (m)</t>
  </si>
  <si>
    <t>3 (2/5 Bankfull) (m)</t>
  </si>
  <si>
    <t>4 (3/5 Bankfull) (m)</t>
  </si>
  <si>
    <t>5 (4/5 Bankfull) (m)</t>
  </si>
  <si>
    <t>6 (Right Bankfull) (m)</t>
  </si>
  <si>
    <t>2 - Water Depth (cm)</t>
  </si>
  <si>
    <t>3 - Water Depth (cm)</t>
  </si>
  <si>
    <t>4 - Water Depth (cm)</t>
  </si>
  <si>
    <t>5 - Water Depth (cm)</t>
  </si>
  <si>
    <t>Baffle Height (cm)</t>
  </si>
  <si>
    <t>Notch Depth (cm)</t>
  </si>
  <si>
    <t>Notch Width (cm)</t>
  </si>
  <si>
    <t xml:space="preserve">Number of Baffles </t>
  </si>
  <si>
    <t>Distance Between Baffles (m)</t>
  </si>
  <si>
    <t>Distance from Bottom Baffle to Outflow (m)</t>
  </si>
  <si>
    <t>Drop Between Baffles (m)</t>
  </si>
  <si>
    <t>Baffle Material</t>
  </si>
  <si>
    <t>Baffle Type</t>
  </si>
  <si>
    <t>Notch Chutes</t>
  </si>
  <si>
    <t>Notch Chute Material</t>
  </si>
  <si>
    <t>Adjacent U/S Baffle (m) - HI</t>
  </si>
  <si>
    <t>Adjacent U/S Baffle (m) - FS</t>
  </si>
  <si>
    <t>Adjacent U/S Baffle (m) - ELV</t>
  </si>
  <si>
    <t>D/S Baffle (m) - HI</t>
  </si>
  <si>
    <t>D/S Baffle (m) - FS</t>
  </si>
  <si>
    <t>D/S Baffle (m) - ELV</t>
  </si>
  <si>
    <t>Notes</t>
  </si>
  <si>
    <t>Link</t>
  </si>
  <si>
    <t>Passability Status - AS</t>
  </si>
  <si>
    <t>Passability Status - AE</t>
  </si>
  <si>
    <t>Passability Status - SM</t>
  </si>
  <si>
    <t>Bear River Mickle Macum</t>
  </si>
  <si>
    <t>41e9d2e6-5336-4e92-a4a1-179548a7c4ff</t>
  </si>
  <si>
    <t>Culvert</t>
  </si>
  <si>
    <t>Nellie, Luke, Sophie, Grace, Tara</t>
  </si>
  <si>
    <t>Bear River</t>
  </si>
  <si>
    <t>Mickle Macum</t>
  </si>
  <si>
    <t>Public Road ROW</t>
  </si>
  <si>
    <t>No</t>
  </si>
  <si>
    <t>NA</t>
  </si>
  <si>
    <t>Souris, PE</t>
  </si>
  <si>
    <t>23/08/2024</t>
  </si>
  <si>
    <t>WGS 84</t>
  </si>
  <si>
    <t xml:space="preserve"> -</t>
  </si>
  <si>
    <t>Yes</t>
  </si>
  <si>
    <t>Missing</t>
  </si>
  <si>
    <t>Corrugated Metal Pipe (Annular)</t>
  </si>
  <si>
    <t>Closed</t>
  </si>
  <si>
    <t>Open Arch - Wooden floor</t>
  </si>
  <si>
    <t>Slight</t>
  </si>
  <si>
    <t xml:space="preserve"> - </t>
  </si>
  <si>
    <t>Headwall</t>
  </si>
  <si>
    <t>Absent</t>
  </si>
  <si>
    <t>Pool</t>
  </si>
  <si>
    <t>No embedment</t>
  </si>
  <si>
    <t>Upstream, downstream</t>
  </si>
  <si>
    <t>outflow environment is a riffle; temporary solution would be to add baffles to culvert; water levels below 15cm throughout entire culvert</t>
  </si>
  <si>
    <t>BearRiverMickleMacum</t>
  </si>
  <si>
    <t>Cow River</t>
  </si>
  <si>
    <t>6a70a7f2-25ab-467a-b303-793f109b9ee1</t>
  </si>
  <si>
    <t>Luke, Ezra, Sophie, Nellie, Grace</t>
  </si>
  <si>
    <t>Selkirk Rd</t>
  </si>
  <si>
    <t>22/08/2024</t>
  </si>
  <si>
    <t>Wood</t>
  </si>
  <si>
    <t>Box</t>
  </si>
  <si>
    <t>Moderate</t>
  </si>
  <si>
    <t>Present</t>
  </si>
  <si>
    <t>B: 115, T: 77</t>
  </si>
  <si>
    <t>Straight</t>
  </si>
  <si>
    <t>Middle section of bridge is concrete, middle is open arch; suggestion for immediate action: add baffle to middle of culvert, remove and baffle 2nd metal fish passage; baffle or differ log downstream to raise water from outflow of culvert, *possible brush matting on right (south side) downstream of culvert, **remove beaver fence</t>
  </si>
  <si>
    <t>CowRiverSelkirkRd</t>
  </si>
  <si>
    <t xml:space="preserve">Mill Creek </t>
  </si>
  <si>
    <t>f8768c55-27ee-41e7-99e7-2547739e4283</t>
  </si>
  <si>
    <t>Luke, Grace, Nellie, Sophie</t>
  </si>
  <si>
    <t>Mill Creek</t>
  </si>
  <si>
    <t>Northside Road</t>
  </si>
  <si>
    <t>Headwall (Gabions)</t>
  </si>
  <si>
    <t>Run</t>
  </si>
  <si>
    <t>Yes - 3+km away</t>
  </si>
  <si>
    <t>Downstream</t>
  </si>
  <si>
    <t>stream is tidal; pool depths are as far as could reach (super deep); baffles could be added for temp solution, more water could be in culvert during high tide event</t>
  </si>
  <si>
    <t>Mill Creek Rd</t>
  </si>
  <si>
    <t xml:space="preserve">Cross River </t>
  </si>
  <si>
    <t>a1822ead-01a4-4c4f-acdc-f2a0f8542ee1</t>
  </si>
  <si>
    <t>Cross River</t>
  </si>
  <si>
    <t>Souris Line Rd</t>
  </si>
  <si>
    <t xml:space="preserve">Open Arch  </t>
  </si>
  <si>
    <t>Horizontal wooden beams falling off side of culvert; variable slope, culvert is dripping down in the middle, water depth @ inflow and outflow meter stick blocking flow, stagnation depth @ inflow and outflow meter stick turned not blocking flow, low water may be due to dry season</t>
  </si>
  <si>
    <t>CrossRiverBigPond</t>
  </si>
  <si>
    <t>Priest Pond</t>
  </si>
  <si>
    <t>3b311916-63e3-4c66-a2b6-59efeea35e90</t>
  </si>
  <si>
    <t>North Side Road</t>
  </si>
  <si>
    <t>Concrete</t>
  </si>
  <si>
    <t>Open</t>
  </si>
  <si>
    <t>Open Arch</t>
  </si>
  <si>
    <t>Priest Naufrage Cross</t>
  </si>
  <si>
    <t>9f3d518b-86ce-4a95-92b7-b832f9a52d74</t>
  </si>
  <si>
    <t>CrossRiver_NorthSideRd</t>
  </si>
  <si>
    <t xml:space="preserve">Naufrage River </t>
  </si>
  <si>
    <t>95e0201d-24af-4a37-9c2c-c9bcdaf91592</t>
  </si>
  <si>
    <t>Church Rd/Line of the Lot</t>
  </si>
  <si>
    <t>21/08/2024</t>
  </si>
  <si>
    <t>Circular</t>
  </si>
  <si>
    <t xml:space="preserve">No </t>
  </si>
  <si>
    <t>None</t>
  </si>
  <si>
    <t>Feet</t>
  </si>
  <si>
    <t>Feet into inches</t>
  </si>
  <si>
    <t>Inches</t>
  </si>
  <si>
    <t>Decimal inches</t>
  </si>
  <si>
    <t>Total inches</t>
  </si>
  <si>
    <t>Inches into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</si>
</sst>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sz val="10"/>
      <color rgb="FF242424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 readingOrder="1"/>
    </xf>
    <xf numFmtId="0" fontId="7" fillId="0" borderId="0" xfId="0" applyFont="1" applyAlignment="1">
      <alignment horizontal="center" vertical="center" wrapText="1"/>
    </xf>
    <xf numFmtId="18" fontId="5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0" borderId="0" xfId="1" applyFill="1"/>
    <xf numFmtId="18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../../../../:f:/s/Conservation-General/Eo0exv6FJwVAon-bgTwB7KgBZfUJDRqEOqNDNGNJQJM4IQ?e=2vN5Rd" TargetMode="External"/><Relationship Id="rId7" Type="http://schemas.openxmlformats.org/officeDocument/2006/relationships/hyperlink" Target="../../../../../../../../../../:f:/s/Conservation-General/EjKwEuw3DCpFiYlG3wIO1eEB9b2jUamwAcJGrjKFg0IyNg?e=bbrIAT" TargetMode="External"/><Relationship Id="rId2" Type="http://schemas.openxmlformats.org/officeDocument/2006/relationships/hyperlink" Target="../../../../../../../../../../:f:/s/Conservation-General/EvPlGF9nSlhAkXsi3V65FD4BnKsIIYRJ0uDeU2hKAmmdMQ?e=xkz2Lw" TargetMode="External"/><Relationship Id="rId1" Type="http://schemas.openxmlformats.org/officeDocument/2006/relationships/hyperlink" Target="../../../../../../../../../../:f:/s/Conservation-General/Eu60GOae47NHi429J5nttLcBOWUpxFy8G99CW8BYyTjPpw?e=qRSEAZ" TargetMode="External"/><Relationship Id="rId6" Type="http://schemas.openxmlformats.org/officeDocument/2006/relationships/hyperlink" Target="../../../../../../../../../../:f:/s/Conservation-General/EjSwhGZG0PpLkx4o_z3RFHkBG70u1LGcw84apmG5N5_5gA?e=OcMDn7" TargetMode="External"/><Relationship Id="rId5" Type="http://schemas.openxmlformats.org/officeDocument/2006/relationships/hyperlink" Target="../../../../../../../../../../:f:/s/Conservation-General/EjSwhGZG0PpLkx4o_z3RFHkBG70u1LGcw84apmG5N5_5gA?e=OcMDn7" TargetMode="External"/><Relationship Id="rId4" Type="http://schemas.openxmlformats.org/officeDocument/2006/relationships/hyperlink" Target="../../../../../../../../../../:f:/s/Conservation-General/ElC6LlztOBlJsQtQokW4nekBIO_gTaezHsnZ6IZO45P4JQ?e=zazeJ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../../../../:f:/s/Conservation-General/Eo0exv6FJwVAon-bgTwB7KgBZfUJDRqEOqNDNGNJQJM4IQ?e=2vN5Rd" TargetMode="External"/><Relationship Id="rId7" Type="http://schemas.openxmlformats.org/officeDocument/2006/relationships/hyperlink" Target="../../../../../../../../../../:f:/s/Conservation-General/EjKwEuw3DCpFiYlG3wIO1eEB9b2jUamwAcJGrjKFg0IyNg?e=bbrIAT" TargetMode="External"/><Relationship Id="rId2" Type="http://schemas.openxmlformats.org/officeDocument/2006/relationships/hyperlink" Target="../../../../../../../../../../:f:/s/Conservation-General/EvPlGF9nSlhAkXsi3V65FD4BnKsIIYRJ0uDeU2hKAmmdMQ?e=xkz2Lw" TargetMode="External"/><Relationship Id="rId1" Type="http://schemas.openxmlformats.org/officeDocument/2006/relationships/hyperlink" Target="../../../../../../../../../../:f:/s/Conservation-General/Eu60GOae47NHi429J5nttLcBOWUpxFy8G99CW8BYyTjPpw?e=qRSEAZ" TargetMode="External"/><Relationship Id="rId6" Type="http://schemas.openxmlformats.org/officeDocument/2006/relationships/hyperlink" Target="../../../../../../../../../../:f:/s/Conservation-General/EjSwhGZG0PpLkx4o_z3RFHkBG70u1LGcw84apmG5N5_5gA?e=OcMDn7" TargetMode="External"/><Relationship Id="rId5" Type="http://schemas.openxmlformats.org/officeDocument/2006/relationships/hyperlink" Target="../../../../../../../../../../:f:/s/Conservation-General/EjSwhGZG0PpLkx4o_z3RFHkBG70u1LGcw84apmG5N5_5gA?e=OcMDn7" TargetMode="External"/><Relationship Id="rId4" Type="http://schemas.openxmlformats.org/officeDocument/2006/relationships/hyperlink" Target="../../../../../../../../../../:f:/s/Conservation-General/ElC6LlztOBlJsQtQokW4nekBIO_gTaezHsnZ6IZO45P4JQ?e=zazeJ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F8214-613D-4E7A-84D9-10E514A0F156}">
  <dimension ref="A1:EW9"/>
  <sheetViews>
    <sheetView tabSelected="1" workbookViewId="0">
      <pane xSplit="1" topLeftCell="EH1" activePane="topRight" state="frozen"/>
      <selection pane="topRight" activeCell="EM5" sqref="EM5"/>
    </sheetView>
  </sheetViews>
  <sheetFormatPr defaultColWidth="12.5703125" defaultRowHeight="29.45" customHeight="1"/>
  <cols>
    <col min="1" max="1" width="25.42578125" style="8" customWidth="1"/>
    <col min="2" max="5" width="12.5703125" style="8"/>
    <col min="6" max="6" width="20.85546875" style="8" customWidth="1"/>
    <col min="7" max="7" width="20.7109375" style="8" customWidth="1"/>
    <col min="8" max="38" width="12.5703125" style="8"/>
    <col min="39" max="41" width="12.5703125" style="12"/>
    <col min="42" max="61" width="12.5703125" style="8"/>
    <col min="62" max="88" width="12.5703125" style="10"/>
    <col min="89" max="90" width="12.5703125" style="8"/>
    <col min="91" max="117" width="12.5703125" style="10"/>
    <col min="118" max="133" width="12.5703125" style="8"/>
    <col min="134" max="137" width="12.5703125" style="12"/>
    <col min="138" max="138" width="12.5703125" style="8"/>
    <col min="139" max="139" width="63.28515625" style="6" customWidth="1"/>
    <col min="140" max="140" width="25.28515625" style="11" customWidth="1"/>
    <col min="141" max="153" width="12.5703125" style="11"/>
    <col min="154" max="16384" width="12.5703125" style="8"/>
  </cols>
  <sheetData>
    <row r="1" spans="1:143" s="8" customFormat="1" ht="29.45" customHeight="1" thickTop="1" thickBo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6"/>
      <c r="R1" s="34" t="s">
        <v>1</v>
      </c>
      <c r="S1" s="35"/>
      <c r="T1" s="35"/>
      <c r="U1" s="36"/>
      <c r="V1" s="34" t="s">
        <v>2</v>
      </c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6"/>
      <c r="AP1" s="34" t="s">
        <v>3</v>
      </c>
      <c r="AQ1" s="35"/>
      <c r="AR1" s="35"/>
      <c r="AS1" s="35"/>
      <c r="AT1" s="35"/>
      <c r="AU1" s="35"/>
      <c r="AV1" s="35"/>
      <c r="AW1" s="36"/>
      <c r="AX1" s="34" t="s">
        <v>4</v>
      </c>
      <c r="AY1" s="35"/>
      <c r="AZ1" s="35"/>
      <c r="BA1" s="36"/>
      <c r="BB1" s="34" t="s">
        <v>5</v>
      </c>
      <c r="BC1" s="35"/>
      <c r="BD1" s="35"/>
      <c r="BE1" s="35"/>
      <c r="BF1" s="35"/>
      <c r="BG1" s="35"/>
      <c r="BH1" s="36"/>
      <c r="BI1" s="34" t="s">
        <v>6</v>
      </c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6"/>
      <c r="BU1" s="34" t="s">
        <v>7</v>
      </c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6"/>
      <c r="CS1" s="34" t="s">
        <v>8</v>
      </c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6"/>
      <c r="DR1" s="34" t="s">
        <v>9</v>
      </c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3" t="s">
        <v>5</v>
      </c>
      <c r="EJ1" s="33"/>
      <c r="EK1" s="33"/>
      <c r="EL1" s="33"/>
      <c r="EM1" s="33"/>
    </row>
    <row r="2" spans="1:143" s="6" customFormat="1" ht="57" customHeight="1" thickTop="1">
      <c r="A2" s="2" t="s">
        <v>10</v>
      </c>
      <c r="B2" s="29" t="s">
        <v>11</v>
      </c>
      <c r="C2" s="29" t="s">
        <v>12</v>
      </c>
      <c r="D2" s="2" t="s">
        <v>13</v>
      </c>
      <c r="E2" s="29" t="s">
        <v>14</v>
      </c>
      <c r="F2" s="29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9" t="s">
        <v>24</v>
      </c>
      <c r="P2" s="29" t="s">
        <v>25</v>
      </c>
      <c r="Q2" s="2" t="s">
        <v>26</v>
      </c>
      <c r="R2" s="29" t="s">
        <v>27</v>
      </c>
      <c r="S2" s="29" t="s">
        <v>28</v>
      </c>
      <c r="T2" s="29" t="s">
        <v>29</v>
      </c>
      <c r="U2" s="29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38</v>
      </c>
      <c r="AD2" s="2" t="s">
        <v>39</v>
      </c>
      <c r="AE2" s="2" t="s">
        <v>40</v>
      </c>
      <c r="AF2" s="2" t="s">
        <v>41</v>
      </c>
      <c r="AG2" s="2" t="s">
        <v>42</v>
      </c>
      <c r="AH2" s="2" t="s">
        <v>43</v>
      </c>
      <c r="AI2" s="2" t="s">
        <v>44</v>
      </c>
      <c r="AJ2" s="2" t="s">
        <v>45</v>
      </c>
      <c r="AK2" s="2" t="s">
        <v>46</v>
      </c>
      <c r="AL2" s="2" t="s">
        <v>47</v>
      </c>
      <c r="AM2" s="26" t="s">
        <v>48</v>
      </c>
      <c r="AN2" s="26" t="s">
        <v>49</v>
      </c>
      <c r="AO2" s="30" t="s">
        <v>50</v>
      </c>
      <c r="AP2" s="29" t="s">
        <v>51</v>
      </c>
      <c r="AQ2" s="29" t="s">
        <v>52</v>
      </c>
      <c r="AR2" s="29" t="s">
        <v>53</v>
      </c>
      <c r="AS2" s="2" t="s">
        <v>54</v>
      </c>
      <c r="AT2" s="2" t="s">
        <v>55</v>
      </c>
      <c r="AU2" s="2" t="s">
        <v>56</v>
      </c>
      <c r="AV2" s="2" t="s">
        <v>57</v>
      </c>
      <c r="AW2" s="2" t="s">
        <v>58</v>
      </c>
      <c r="AX2" s="2" t="s">
        <v>59</v>
      </c>
      <c r="AY2" s="2" t="s">
        <v>60</v>
      </c>
      <c r="AZ2" s="2" t="s">
        <v>61</v>
      </c>
      <c r="BA2" s="2" t="s">
        <v>62</v>
      </c>
      <c r="BB2" s="2" t="s">
        <v>63</v>
      </c>
      <c r="BC2" s="29" t="s">
        <v>64</v>
      </c>
      <c r="BD2" s="2" t="s">
        <v>65</v>
      </c>
      <c r="BE2" s="29" t="s">
        <v>66</v>
      </c>
      <c r="BF2" s="2" t="s">
        <v>67</v>
      </c>
      <c r="BG2" s="2" t="s">
        <v>68</v>
      </c>
      <c r="BH2" s="2" t="s">
        <v>69</v>
      </c>
      <c r="BI2" s="2" t="s">
        <v>70</v>
      </c>
      <c r="BJ2" s="3" t="s">
        <v>71</v>
      </c>
      <c r="BK2" s="3" t="s">
        <v>72</v>
      </c>
      <c r="BL2" s="3" t="s">
        <v>73</v>
      </c>
      <c r="BM2" s="3" t="s">
        <v>74</v>
      </c>
      <c r="BN2" s="3" t="s">
        <v>75</v>
      </c>
      <c r="BO2" s="3" t="s">
        <v>76</v>
      </c>
      <c r="BP2" s="3" t="s">
        <v>77</v>
      </c>
      <c r="BQ2" s="3" t="s">
        <v>78</v>
      </c>
      <c r="BR2" s="3" t="s">
        <v>79</v>
      </c>
      <c r="BS2" s="3" t="s">
        <v>80</v>
      </c>
      <c r="BT2" s="31" t="s">
        <v>81</v>
      </c>
      <c r="BU2" s="3" t="s">
        <v>82</v>
      </c>
      <c r="BV2" s="3" t="s">
        <v>83</v>
      </c>
      <c r="BW2" s="3" t="s">
        <v>84</v>
      </c>
      <c r="BX2" s="3" t="s">
        <v>85</v>
      </c>
      <c r="BY2" s="3" t="s">
        <v>86</v>
      </c>
      <c r="BZ2" s="3" t="s">
        <v>87</v>
      </c>
      <c r="CA2" s="3" t="s">
        <v>88</v>
      </c>
      <c r="CB2" s="3" t="s">
        <v>89</v>
      </c>
      <c r="CC2" s="3" t="s">
        <v>90</v>
      </c>
      <c r="CD2" s="3" t="s">
        <v>91</v>
      </c>
      <c r="CE2" s="3" t="s">
        <v>92</v>
      </c>
      <c r="CF2" s="3" t="s">
        <v>93</v>
      </c>
      <c r="CG2" s="3" t="s">
        <v>94</v>
      </c>
      <c r="CH2" s="3" t="s">
        <v>95</v>
      </c>
      <c r="CI2" s="3" t="s">
        <v>96</v>
      </c>
      <c r="CJ2" s="3" t="s">
        <v>97</v>
      </c>
      <c r="CK2" s="2" t="s">
        <v>98</v>
      </c>
      <c r="CL2" s="2" t="s">
        <v>99</v>
      </c>
      <c r="CM2" s="3" t="s">
        <v>79</v>
      </c>
      <c r="CN2" s="3" t="s">
        <v>100</v>
      </c>
      <c r="CO2" s="3" t="s">
        <v>101</v>
      </c>
      <c r="CP2" s="3" t="s">
        <v>102</v>
      </c>
      <c r="CQ2" s="31" t="s">
        <v>103</v>
      </c>
      <c r="CR2" s="31" t="s">
        <v>104</v>
      </c>
      <c r="CS2" s="3" t="s">
        <v>105</v>
      </c>
      <c r="CT2" s="3" t="s">
        <v>106</v>
      </c>
      <c r="CU2" s="3" t="s">
        <v>107</v>
      </c>
      <c r="CV2" s="3" t="s">
        <v>108</v>
      </c>
      <c r="CW2" s="3" t="s">
        <v>109</v>
      </c>
      <c r="CX2" s="3" t="s">
        <v>108</v>
      </c>
      <c r="CY2" s="3" t="s">
        <v>110</v>
      </c>
      <c r="CZ2" s="3" t="s">
        <v>110</v>
      </c>
      <c r="DA2" s="3" t="s">
        <v>110</v>
      </c>
      <c r="DB2" s="3" t="s">
        <v>111</v>
      </c>
      <c r="DC2" s="3" t="s">
        <v>111</v>
      </c>
      <c r="DD2" s="3" t="s">
        <v>111</v>
      </c>
      <c r="DE2" s="3" t="s">
        <v>112</v>
      </c>
      <c r="DF2" s="3" t="s">
        <v>112</v>
      </c>
      <c r="DG2" s="3" t="s">
        <v>112</v>
      </c>
      <c r="DH2" s="3" t="s">
        <v>113</v>
      </c>
      <c r="DI2" s="3" t="s">
        <v>113</v>
      </c>
      <c r="DJ2" s="3" t="s">
        <v>113</v>
      </c>
      <c r="DK2" s="3" t="s">
        <v>114</v>
      </c>
      <c r="DL2" s="3" t="s">
        <v>114</v>
      </c>
      <c r="DM2" s="3" t="s">
        <v>114</v>
      </c>
      <c r="DN2" s="2" t="s">
        <v>115</v>
      </c>
      <c r="DO2" s="2" t="s">
        <v>116</v>
      </c>
      <c r="DP2" s="2" t="s">
        <v>117</v>
      </c>
      <c r="DQ2" s="2" t="s">
        <v>118</v>
      </c>
      <c r="DR2" s="2" t="s">
        <v>119</v>
      </c>
      <c r="DS2" s="2" t="s">
        <v>120</v>
      </c>
      <c r="DT2" s="2" t="s">
        <v>121</v>
      </c>
      <c r="DU2" s="29" t="s">
        <v>122</v>
      </c>
      <c r="DV2" s="2" t="s">
        <v>123</v>
      </c>
      <c r="DW2" s="2" t="s">
        <v>124</v>
      </c>
      <c r="DX2" s="2" t="s">
        <v>125</v>
      </c>
      <c r="DY2" s="2" t="s">
        <v>126</v>
      </c>
      <c r="DZ2" s="2" t="s">
        <v>127</v>
      </c>
      <c r="EA2" s="2" t="s">
        <v>128</v>
      </c>
      <c r="EB2" s="2" t="s">
        <v>129</v>
      </c>
      <c r="EC2" s="2" t="s">
        <v>130</v>
      </c>
      <c r="ED2" s="26" t="s">
        <v>131</v>
      </c>
      <c r="EE2" s="26" t="s">
        <v>132</v>
      </c>
      <c r="EF2" s="26" t="s">
        <v>133</v>
      </c>
      <c r="EG2" s="26" t="s">
        <v>134</v>
      </c>
      <c r="EH2" s="2" t="s">
        <v>135</v>
      </c>
      <c r="EI2" s="29" t="s">
        <v>136</v>
      </c>
      <c r="EJ2" s="32" t="s">
        <v>137</v>
      </c>
      <c r="EK2" s="32" t="s">
        <v>138</v>
      </c>
      <c r="EL2" s="32" t="s">
        <v>139</v>
      </c>
      <c r="EM2" s="32" t="s">
        <v>140</v>
      </c>
    </row>
    <row r="3" spans="1:143" s="8" customFormat="1" ht="29.45" customHeight="1">
      <c r="A3" s="13" t="s">
        <v>141</v>
      </c>
      <c r="B3" s="13" t="s">
        <v>142</v>
      </c>
      <c r="C3" s="13" t="s">
        <v>143</v>
      </c>
      <c r="D3" s="13" t="s">
        <v>144</v>
      </c>
      <c r="E3" s="13" t="s">
        <v>145</v>
      </c>
      <c r="F3" s="13" t="s">
        <v>146</v>
      </c>
      <c r="G3" s="13" t="s">
        <v>147</v>
      </c>
      <c r="H3" s="13" t="s">
        <v>148</v>
      </c>
      <c r="I3" s="13" t="s">
        <v>149</v>
      </c>
      <c r="J3" s="13" t="s">
        <v>150</v>
      </c>
      <c r="K3" s="13">
        <v>1</v>
      </c>
      <c r="L3" s="13" t="s">
        <v>151</v>
      </c>
      <c r="M3" s="22">
        <v>0.48472222222222222</v>
      </c>
      <c r="N3" s="13" t="s">
        <v>152</v>
      </c>
      <c r="O3" s="1" t="s">
        <v>153</v>
      </c>
      <c r="P3" s="1" t="s">
        <v>153</v>
      </c>
      <c r="Q3" s="13" t="s">
        <v>154</v>
      </c>
      <c r="R3" s="13" t="b">
        <v>0</v>
      </c>
      <c r="S3" s="13" t="b">
        <v>1</v>
      </c>
      <c r="T3" s="13" t="b">
        <v>0</v>
      </c>
      <c r="U3" s="13" t="b">
        <v>0</v>
      </c>
      <c r="V3" s="13">
        <v>20</v>
      </c>
      <c r="W3" s="13">
        <v>16.100000000000001</v>
      </c>
      <c r="X3" s="13">
        <v>7.63</v>
      </c>
      <c r="Y3" s="13">
        <v>250.2</v>
      </c>
      <c r="Z3" s="13">
        <v>9.81</v>
      </c>
      <c r="AA3" s="8" t="s">
        <v>155</v>
      </c>
      <c r="AB3" s="24">
        <v>0.75</v>
      </c>
      <c r="AC3" s="24">
        <v>0.2</v>
      </c>
      <c r="AD3" s="23">
        <v>0.05</v>
      </c>
      <c r="AE3" s="23">
        <v>0</v>
      </c>
      <c r="AF3" s="14">
        <v>0</v>
      </c>
      <c r="AG3" s="20">
        <v>4.97</v>
      </c>
      <c r="AH3" s="1">
        <v>6.77</v>
      </c>
      <c r="AI3" s="1">
        <v>3.3</v>
      </c>
      <c r="AJ3" s="1">
        <v>4.5</v>
      </c>
      <c r="AK3" s="1">
        <v>2.86</v>
      </c>
      <c r="AL3" s="1">
        <v>4.0199999999999996</v>
      </c>
      <c r="AM3" s="27">
        <f t="shared" ref="AM3:AN6" si="0">(AK3+AI3+AG3)/3</f>
        <v>3.7099999999999995</v>
      </c>
      <c r="AN3" s="20">
        <f t="shared" si="0"/>
        <v>5.0966666666666667</v>
      </c>
      <c r="AO3" s="20">
        <f>AN3/AX3</f>
        <v>1.8466183574879229</v>
      </c>
      <c r="AP3" s="13" t="s">
        <v>156</v>
      </c>
      <c r="AQ3" s="13" t="s">
        <v>157</v>
      </c>
      <c r="AR3" s="13" t="s">
        <v>158</v>
      </c>
      <c r="AS3" s="13" t="s">
        <v>148</v>
      </c>
      <c r="AT3" s="13" t="s">
        <v>159</v>
      </c>
      <c r="AU3" s="8" t="s">
        <v>160</v>
      </c>
      <c r="AV3" s="13" t="s">
        <v>161</v>
      </c>
      <c r="AW3" s="13" t="s">
        <v>162</v>
      </c>
      <c r="AX3" s="13">
        <v>2.76</v>
      </c>
      <c r="AY3" s="13">
        <v>1.8</v>
      </c>
      <c r="AZ3" s="13">
        <v>16.5</v>
      </c>
      <c r="BA3" s="13">
        <v>4.5</v>
      </c>
      <c r="BB3" s="13" t="s">
        <v>163</v>
      </c>
      <c r="BC3" s="14">
        <v>1</v>
      </c>
      <c r="BD3" s="13" t="s">
        <v>164</v>
      </c>
      <c r="BE3" s="14">
        <v>0</v>
      </c>
      <c r="BF3" s="13" t="s">
        <v>154</v>
      </c>
      <c r="BG3" s="13" t="s">
        <v>165</v>
      </c>
      <c r="BH3" s="14">
        <v>0</v>
      </c>
      <c r="BI3" s="1">
        <v>10</v>
      </c>
      <c r="BJ3" s="4">
        <v>1.0128250000000001</v>
      </c>
      <c r="BK3" s="5">
        <f>BI3-BJ3</f>
        <v>8.9871750000000006</v>
      </c>
      <c r="BL3" s="5">
        <v>10</v>
      </c>
      <c r="BM3" s="4">
        <v>1.1588750000000001</v>
      </c>
      <c r="BN3" s="7">
        <f>BL3-BM3</f>
        <v>8.8411249999999999</v>
      </c>
      <c r="BO3" s="5">
        <f>((BK3-BN3)/BS3)</f>
        <v>2.2263719512195228E-2</v>
      </c>
      <c r="BP3" s="4">
        <v>22</v>
      </c>
      <c r="BQ3" s="4">
        <v>22</v>
      </c>
      <c r="BR3" s="7">
        <f>SQRT(0.2*(BQ3-BP3))</f>
        <v>0</v>
      </c>
      <c r="BS3" s="4">
        <v>6.56</v>
      </c>
      <c r="BT3" s="4">
        <v>13.62</v>
      </c>
      <c r="BU3" s="4">
        <v>10</v>
      </c>
      <c r="BV3" s="4">
        <v>1.1779250000000001</v>
      </c>
      <c r="BW3" s="5">
        <f>BU3-BV3</f>
        <v>8.8220749999999999</v>
      </c>
      <c r="BX3" s="4">
        <v>10</v>
      </c>
      <c r="BY3" s="4">
        <v>1.8700749999999999</v>
      </c>
      <c r="BZ3" s="5">
        <f>BX3-BY3</f>
        <v>8.1299250000000001</v>
      </c>
      <c r="CA3" s="4">
        <v>10</v>
      </c>
      <c r="CB3" s="4">
        <v>1.2096750000000001</v>
      </c>
      <c r="CC3" s="5">
        <f>CA3-CB3</f>
        <v>8.7903249999999993</v>
      </c>
      <c r="CD3" s="4">
        <v>10</v>
      </c>
      <c r="CE3" s="4">
        <v>1.2096750000000001</v>
      </c>
      <c r="CF3" s="5">
        <f>CD3-CE3</f>
        <v>8.7903249999999993</v>
      </c>
      <c r="CG3" s="4">
        <v>10</v>
      </c>
      <c r="CH3" s="4">
        <v>0.76</v>
      </c>
      <c r="CI3" s="5">
        <f>CG3-CH3</f>
        <v>9.24</v>
      </c>
      <c r="CJ3" s="5">
        <f>(CC3-CF3)/CP3</f>
        <v>0</v>
      </c>
      <c r="CK3" s="13">
        <v>4.5</v>
      </c>
      <c r="CL3" s="13">
        <v>5</v>
      </c>
      <c r="CM3" s="7">
        <f>SQRT(0.2*(CL3-CK3))</f>
        <v>0.31622776601683794</v>
      </c>
      <c r="CN3" s="4">
        <v>5.9</v>
      </c>
      <c r="CO3" s="4">
        <v>16.600000000000001</v>
      </c>
      <c r="CP3" s="4">
        <v>1.2096750000000001</v>
      </c>
      <c r="CQ3" s="7">
        <f>((BN3-BW3)/BT3)</f>
        <v>1.3986784140969171E-3</v>
      </c>
      <c r="CR3" s="7">
        <f>BW3-CC3</f>
        <v>3.1750000000000611E-2</v>
      </c>
      <c r="CS3" s="4">
        <v>4</v>
      </c>
      <c r="CT3" s="4">
        <v>6.5</v>
      </c>
      <c r="CU3" s="5">
        <f>CT3/5</f>
        <v>1.3</v>
      </c>
      <c r="CV3" s="4">
        <v>10</v>
      </c>
      <c r="CW3" s="4">
        <v>0.307975</v>
      </c>
      <c r="CX3" s="7">
        <f>CV3-CW3</f>
        <v>9.6920249999999992</v>
      </c>
      <c r="CY3" s="4">
        <v>10</v>
      </c>
      <c r="CZ3" s="4">
        <v>1.133475</v>
      </c>
      <c r="DA3" s="5">
        <f>CY3-CZ3</f>
        <v>8.8665249999999993</v>
      </c>
      <c r="DB3" s="4">
        <v>10</v>
      </c>
      <c r="DC3" s="4">
        <v>1.1493500000000001</v>
      </c>
      <c r="DD3" s="5">
        <f>DB3-DC3</f>
        <v>8.8506499999999999</v>
      </c>
      <c r="DE3" s="4">
        <v>10</v>
      </c>
      <c r="DF3" s="4">
        <v>1.2255499999999999</v>
      </c>
      <c r="DG3" s="5">
        <f>DE3-DF3</f>
        <v>8.7744499999999999</v>
      </c>
      <c r="DH3" s="4">
        <v>10</v>
      </c>
      <c r="DI3" s="4">
        <v>1.3366750000000001</v>
      </c>
      <c r="DJ3" s="5">
        <f>DH3-DI3</f>
        <v>8.6633250000000004</v>
      </c>
      <c r="DK3" s="4">
        <v>10</v>
      </c>
      <c r="DL3" s="4">
        <v>0.307975</v>
      </c>
      <c r="DM3" s="5">
        <f>DK3-DL3</f>
        <v>9.6920249999999992</v>
      </c>
      <c r="DN3" s="13">
        <v>4</v>
      </c>
      <c r="DO3" s="13">
        <v>7.8</v>
      </c>
      <c r="DP3" s="13">
        <v>3.25</v>
      </c>
      <c r="DQ3" s="13">
        <v>8.5</v>
      </c>
      <c r="DR3" s="13" t="s">
        <v>149</v>
      </c>
      <c r="DS3" s="13" t="s">
        <v>149</v>
      </c>
      <c r="DT3" s="13" t="s">
        <v>149</v>
      </c>
      <c r="DU3" s="13" t="s">
        <v>149</v>
      </c>
      <c r="DV3" s="13" t="s">
        <v>149</v>
      </c>
      <c r="DW3" s="13" t="s">
        <v>149</v>
      </c>
      <c r="DX3" s="1" t="s">
        <v>149</v>
      </c>
      <c r="DY3" s="13" t="s">
        <v>149</v>
      </c>
      <c r="DZ3" s="13" t="s">
        <v>149</v>
      </c>
      <c r="EA3" s="13" t="s">
        <v>149</v>
      </c>
      <c r="EB3" s="13" t="s">
        <v>149</v>
      </c>
      <c r="EC3" s="13" t="s">
        <v>149</v>
      </c>
      <c r="ED3" s="25" t="s">
        <v>149</v>
      </c>
      <c r="EE3" s="20">
        <v>0</v>
      </c>
      <c r="EF3" s="25" t="s">
        <v>149</v>
      </c>
      <c r="EG3" s="25" t="s">
        <v>149</v>
      </c>
      <c r="EH3" s="13" t="s">
        <v>149</v>
      </c>
      <c r="EI3" s="15" t="s">
        <v>166</v>
      </c>
      <c r="EJ3" s="21" t="s">
        <v>167</v>
      </c>
      <c r="EK3" s="8">
        <v>0.5</v>
      </c>
      <c r="EL3" s="8">
        <v>0.75</v>
      </c>
      <c r="EM3" s="8">
        <v>0.25</v>
      </c>
    </row>
    <row r="4" spans="1:143" s="8" customFormat="1" ht="29.45" customHeight="1">
      <c r="A4" s="8" t="s">
        <v>168</v>
      </c>
      <c r="B4" s="8" t="s">
        <v>169</v>
      </c>
      <c r="C4" s="8" t="s">
        <v>143</v>
      </c>
      <c r="D4" s="8" t="s">
        <v>170</v>
      </c>
      <c r="E4" s="8" t="s">
        <v>168</v>
      </c>
      <c r="F4" s="8" t="s">
        <v>171</v>
      </c>
      <c r="G4" s="8" t="s">
        <v>147</v>
      </c>
      <c r="H4" s="8" t="s">
        <v>148</v>
      </c>
      <c r="I4" s="8" t="s">
        <v>149</v>
      </c>
      <c r="J4" s="8" t="s">
        <v>150</v>
      </c>
      <c r="K4" s="8">
        <v>1</v>
      </c>
      <c r="L4" s="8" t="s">
        <v>172</v>
      </c>
      <c r="M4" s="19">
        <v>0.48402777777777778</v>
      </c>
      <c r="N4" s="8" t="s">
        <v>152</v>
      </c>
      <c r="O4" s="8">
        <v>46.45722</v>
      </c>
      <c r="P4" s="8">
        <v>-62.455556000000001</v>
      </c>
      <c r="Q4" s="8" t="s">
        <v>154</v>
      </c>
      <c r="R4" s="8" t="b">
        <v>1</v>
      </c>
      <c r="S4" s="8" t="b">
        <v>1</v>
      </c>
      <c r="T4" s="8" t="b">
        <v>1</v>
      </c>
      <c r="U4" s="8" t="b">
        <v>1</v>
      </c>
      <c r="V4" s="8">
        <v>24</v>
      </c>
      <c r="W4" s="8">
        <v>16.3</v>
      </c>
      <c r="X4" s="8" t="s">
        <v>153</v>
      </c>
      <c r="Y4" s="8">
        <v>238.1</v>
      </c>
      <c r="Z4" s="8">
        <v>11.25</v>
      </c>
      <c r="AA4" s="8" t="s">
        <v>155</v>
      </c>
      <c r="AB4" s="9">
        <v>0.25</v>
      </c>
      <c r="AC4" s="9">
        <v>0.2</v>
      </c>
      <c r="AD4" s="9">
        <v>0.45</v>
      </c>
      <c r="AE4" s="9">
        <v>0.1</v>
      </c>
      <c r="AF4" s="9">
        <v>0</v>
      </c>
      <c r="AG4" s="12">
        <v>20.3</v>
      </c>
      <c r="AH4" s="8">
        <v>22.3</v>
      </c>
      <c r="AI4" s="12">
        <v>4.63</v>
      </c>
      <c r="AJ4" s="12">
        <v>5.72</v>
      </c>
      <c r="AK4" s="12">
        <v>4.87</v>
      </c>
      <c r="AL4" s="12">
        <v>6.65</v>
      </c>
      <c r="AM4" s="27">
        <f t="shared" si="0"/>
        <v>9.9333333333333336</v>
      </c>
      <c r="AN4" s="20">
        <f t="shared" si="0"/>
        <v>11.556666666666667</v>
      </c>
      <c r="AO4" s="20">
        <f>AN4/AX4</f>
        <v>4.6788124156545203</v>
      </c>
      <c r="AP4" s="8" t="s">
        <v>173</v>
      </c>
      <c r="AQ4" s="8" t="s">
        <v>157</v>
      </c>
      <c r="AR4" s="8" t="s">
        <v>174</v>
      </c>
      <c r="AS4" s="8" t="s">
        <v>148</v>
      </c>
      <c r="AT4" s="8" t="s">
        <v>175</v>
      </c>
      <c r="AU4" s="8" t="s">
        <v>148</v>
      </c>
      <c r="AV4" s="8" t="s">
        <v>161</v>
      </c>
      <c r="AW4" s="8" t="s">
        <v>176</v>
      </c>
      <c r="AX4" s="8">
        <v>2.4700000000000002</v>
      </c>
      <c r="AY4" s="8">
        <v>1.55</v>
      </c>
      <c r="AZ4" s="8" t="s">
        <v>149</v>
      </c>
      <c r="BA4" s="8" t="s">
        <v>149</v>
      </c>
      <c r="BB4" s="8" t="s">
        <v>163</v>
      </c>
      <c r="BC4" s="9">
        <v>0</v>
      </c>
      <c r="BD4" s="13" t="s">
        <v>164</v>
      </c>
      <c r="BE4" s="9">
        <v>0</v>
      </c>
      <c r="BF4" s="8" t="s">
        <v>148</v>
      </c>
      <c r="BG4" s="8" t="s">
        <v>165</v>
      </c>
      <c r="BH4" s="9">
        <v>0</v>
      </c>
      <c r="BI4" s="8">
        <v>10</v>
      </c>
      <c r="BJ4" s="10">
        <v>1.12395</v>
      </c>
      <c r="BK4" s="5">
        <f t="shared" ref="BK4:BK5" si="1">BI4-BJ4</f>
        <v>8.8760499999999993</v>
      </c>
      <c r="BL4" s="10">
        <v>10</v>
      </c>
      <c r="BM4" s="10">
        <v>1.016</v>
      </c>
      <c r="BN4" s="7">
        <f>BL4-BM4</f>
        <v>8.984</v>
      </c>
      <c r="BO4" s="5">
        <f>((BK4-BN4)/BS4)</f>
        <v>-1.6867187500000103E-2</v>
      </c>
      <c r="BP4" s="10">
        <v>30.5</v>
      </c>
      <c r="BQ4" s="10">
        <v>29.5</v>
      </c>
      <c r="BR4" s="7">
        <f>((1/10.56)+(1/12.02)+(1/10.73)/3)</f>
        <v>0.20895719354466272</v>
      </c>
      <c r="BS4" s="10">
        <v>6.4</v>
      </c>
      <c r="BT4" s="10">
        <v>19.600000000000001</v>
      </c>
      <c r="BU4" s="10">
        <v>10</v>
      </c>
      <c r="BV4" s="10">
        <v>1.044575</v>
      </c>
      <c r="BW4" s="5">
        <f>BU4-BV4</f>
        <v>8.955425</v>
      </c>
      <c r="BX4" s="10">
        <v>10</v>
      </c>
      <c r="BY4" s="10">
        <v>2.4638</v>
      </c>
      <c r="BZ4" s="5">
        <f>BX4-BY4</f>
        <v>7.5362</v>
      </c>
      <c r="CA4" s="10">
        <v>10</v>
      </c>
      <c r="CB4" s="10">
        <v>1.3081</v>
      </c>
      <c r="CC4" s="5">
        <f>CA4-CB4</f>
        <v>8.6919000000000004</v>
      </c>
      <c r="CD4" s="10">
        <v>10</v>
      </c>
      <c r="CE4" s="10">
        <v>1.2192000000000001</v>
      </c>
      <c r="CF4" s="5">
        <f>CD4-CE4</f>
        <v>8.7807999999999993</v>
      </c>
      <c r="CG4" s="10">
        <v>10</v>
      </c>
      <c r="CH4" s="10">
        <v>1.27</v>
      </c>
      <c r="CI4" s="5">
        <f>CG4-CH4</f>
        <v>8.73</v>
      </c>
      <c r="CJ4" s="5">
        <f>(CC4-CF4)/CP4</f>
        <v>-1.1397435897435753E-2</v>
      </c>
      <c r="CK4" s="8">
        <v>15</v>
      </c>
      <c r="CL4" s="8">
        <v>11</v>
      </c>
      <c r="CM4" s="10">
        <f>((1/5.52)+(1/4.37)+(1/6.38))</f>
        <v>0.56673218414716087</v>
      </c>
      <c r="CN4" s="10">
        <v>11.5</v>
      </c>
      <c r="CO4" s="10">
        <v>11.76</v>
      </c>
      <c r="CP4" s="10">
        <v>7.8</v>
      </c>
      <c r="CQ4" s="7">
        <f>((BN4-BW4)/BT4)</f>
        <v>1.4579081632653068E-3</v>
      </c>
      <c r="CR4" s="7">
        <f>BW4-CC4</f>
        <v>0.26352499999999957</v>
      </c>
      <c r="CS4" s="10" t="s">
        <v>155</v>
      </c>
      <c r="CT4" s="10" t="s">
        <v>155</v>
      </c>
      <c r="CU4" s="5" t="e">
        <f t="shared" ref="CU4:CU5" si="2">CT4/5</f>
        <v>#VALUE!</v>
      </c>
      <c r="CV4" s="10">
        <v>10</v>
      </c>
      <c r="CW4" s="10">
        <v>1.006475</v>
      </c>
      <c r="CX4" s="7">
        <f t="shared" ref="CX4:CX5" si="3">CV4-CW4</f>
        <v>8.993525</v>
      </c>
      <c r="CY4" s="10">
        <v>10</v>
      </c>
      <c r="CZ4" s="10">
        <v>1.5017750000000001</v>
      </c>
      <c r="DA4" s="5">
        <f t="shared" ref="DA4:DA5" si="4">CY4-CZ4</f>
        <v>8.4982249999999997</v>
      </c>
      <c r="DB4" s="10">
        <v>10</v>
      </c>
      <c r="DC4" s="10">
        <v>1.3557277114554229</v>
      </c>
      <c r="DD4" s="5">
        <f t="shared" ref="DD4:DD5" si="5">DB4-DC4</f>
        <v>8.6442722885445775</v>
      </c>
      <c r="DE4" s="10">
        <v>10</v>
      </c>
      <c r="DF4" s="10">
        <v>1.3525527051054103</v>
      </c>
      <c r="DG4" s="5">
        <f t="shared" ref="DG4:DG5" si="6">DE4-DF4</f>
        <v>8.6474472948945902</v>
      </c>
      <c r="DH4" s="10">
        <v>10</v>
      </c>
      <c r="DI4" s="10">
        <v>1.3620777241554485</v>
      </c>
      <c r="DJ4" s="5">
        <f t="shared" ref="DJ4:DJ5" si="7">DH4-DI4</f>
        <v>8.6379222758445522</v>
      </c>
      <c r="DK4" s="10">
        <v>10</v>
      </c>
      <c r="DL4" s="10">
        <v>1.1525273050546101</v>
      </c>
      <c r="DM4" s="5">
        <f t="shared" ref="DM4:DM5" si="8">DK4-DL4</f>
        <v>8.8474726949453899</v>
      </c>
      <c r="DN4" s="8">
        <v>0.29499999999999998</v>
      </c>
      <c r="DO4" s="8">
        <v>0.20499999999999999</v>
      </c>
      <c r="DP4" s="8">
        <v>0.19</v>
      </c>
      <c r="DQ4" s="8">
        <v>0.18</v>
      </c>
      <c r="DR4" s="8">
        <v>10</v>
      </c>
      <c r="DS4" s="8">
        <v>11</v>
      </c>
      <c r="DT4" s="8" t="s">
        <v>177</v>
      </c>
      <c r="DU4" s="8">
        <v>2</v>
      </c>
      <c r="DV4" s="8">
        <v>14.4</v>
      </c>
      <c r="DW4" s="8">
        <v>0</v>
      </c>
      <c r="DX4" s="1" t="s">
        <v>149</v>
      </c>
      <c r="DY4" s="8" t="s">
        <v>173</v>
      </c>
      <c r="DZ4" s="8" t="s">
        <v>178</v>
      </c>
      <c r="EA4" s="8" t="s">
        <v>154</v>
      </c>
      <c r="EB4" s="8" t="s">
        <v>173</v>
      </c>
      <c r="EC4" s="8">
        <v>10</v>
      </c>
      <c r="ED4" s="12">
        <v>1.047752095504191</v>
      </c>
      <c r="EE4" s="20">
        <v>0</v>
      </c>
      <c r="EF4" s="12">
        <v>10</v>
      </c>
      <c r="EG4" s="12">
        <v>1.3144526289052578</v>
      </c>
      <c r="EH4" s="13" t="s">
        <v>149</v>
      </c>
      <c r="EI4" s="6" t="s">
        <v>179</v>
      </c>
      <c r="EJ4" s="21" t="s">
        <v>180</v>
      </c>
      <c r="EK4" s="8">
        <v>0.5</v>
      </c>
      <c r="EL4" s="8">
        <v>0.75</v>
      </c>
      <c r="EM4" s="8">
        <v>0</v>
      </c>
    </row>
    <row r="5" spans="1:143" s="8" customFormat="1" ht="29.45" customHeight="1">
      <c r="A5" s="8" t="s">
        <v>181</v>
      </c>
      <c r="B5" s="8" t="s">
        <v>182</v>
      </c>
      <c r="C5" s="8" t="s">
        <v>143</v>
      </c>
      <c r="D5" s="8" t="s">
        <v>183</v>
      </c>
      <c r="E5" s="8" t="s">
        <v>184</v>
      </c>
      <c r="F5" s="8" t="s">
        <v>185</v>
      </c>
      <c r="G5" s="8" t="s">
        <v>147</v>
      </c>
      <c r="H5" s="8" t="s">
        <v>148</v>
      </c>
      <c r="I5" s="8" t="s">
        <v>149</v>
      </c>
      <c r="J5" s="8" t="s">
        <v>150</v>
      </c>
      <c r="K5" s="8">
        <v>1</v>
      </c>
      <c r="L5" s="8" t="s">
        <v>151</v>
      </c>
      <c r="M5" s="19">
        <v>0.37361111111111112</v>
      </c>
      <c r="N5" s="8" t="s">
        <v>152</v>
      </c>
      <c r="O5" s="8">
        <v>46.455250999999997</v>
      </c>
      <c r="P5" s="8">
        <v>-62.090192000000002</v>
      </c>
      <c r="Q5" s="8" t="s">
        <v>154</v>
      </c>
      <c r="R5" s="8" t="b">
        <v>1</v>
      </c>
      <c r="S5" s="8" t="b">
        <v>1</v>
      </c>
      <c r="T5" s="8" t="b">
        <v>1</v>
      </c>
      <c r="U5" s="8" t="b">
        <v>1</v>
      </c>
      <c r="V5" s="8">
        <v>19</v>
      </c>
      <c r="W5" s="8">
        <v>11.9</v>
      </c>
      <c r="X5" s="8">
        <v>7.76</v>
      </c>
      <c r="Y5" s="8">
        <v>638.4</v>
      </c>
      <c r="Z5" s="8">
        <v>9.67</v>
      </c>
      <c r="AA5" s="8" t="s">
        <v>155</v>
      </c>
      <c r="AB5" s="9">
        <v>0.1</v>
      </c>
      <c r="AC5" s="9">
        <v>0.8</v>
      </c>
      <c r="AD5" s="9">
        <v>0.1</v>
      </c>
      <c r="AE5" s="9">
        <v>0</v>
      </c>
      <c r="AF5" s="9">
        <v>0</v>
      </c>
      <c r="AG5" s="12">
        <v>4.17</v>
      </c>
      <c r="AH5" s="8">
        <v>4.62</v>
      </c>
      <c r="AI5" s="8">
        <v>3.9</v>
      </c>
      <c r="AJ5" s="8">
        <v>4.17</v>
      </c>
      <c r="AK5" s="8">
        <v>3.25</v>
      </c>
      <c r="AL5" s="8">
        <v>4.0999999999999996</v>
      </c>
      <c r="AM5" s="27">
        <f t="shared" si="0"/>
        <v>3.7733333333333334</v>
      </c>
      <c r="AN5" s="20">
        <f t="shared" si="0"/>
        <v>4.2966666666666669</v>
      </c>
      <c r="AO5" s="20">
        <f>AN5/AX5</f>
        <v>1.6982872200263506</v>
      </c>
      <c r="AP5" s="8" t="s">
        <v>156</v>
      </c>
      <c r="AQ5" s="8" t="s">
        <v>157</v>
      </c>
      <c r="AR5" s="8" t="s">
        <v>158</v>
      </c>
      <c r="AS5" s="8" t="s">
        <v>154</v>
      </c>
      <c r="AT5" s="8" t="s">
        <v>175</v>
      </c>
      <c r="AU5" s="8" t="s">
        <v>148</v>
      </c>
      <c r="AV5" s="8" t="s">
        <v>186</v>
      </c>
      <c r="AW5" s="8" t="s">
        <v>176</v>
      </c>
      <c r="AX5" s="8">
        <v>2.5299999999999998</v>
      </c>
      <c r="AY5" s="8">
        <v>1.8</v>
      </c>
      <c r="AZ5" s="8">
        <v>20</v>
      </c>
      <c r="BA5" s="8">
        <v>4</v>
      </c>
      <c r="BB5" s="8" t="s">
        <v>187</v>
      </c>
      <c r="BC5" s="9">
        <v>0.5</v>
      </c>
      <c r="BD5" s="8" t="s">
        <v>164</v>
      </c>
      <c r="BE5" s="9">
        <v>0</v>
      </c>
      <c r="BF5" s="8" t="s">
        <v>188</v>
      </c>
      <c r="BG5" s="9" t="s">
        <v>189</v>
      </c>
      <c r="BH5" s="9">
        <v>0</v>
      </c>
      <c r="BI5" s="8">
        <v>10</v>
      </c>
      <c r="BJ5" s="10">
        <v>1.0255270510541021</v>
      </c>
      <c r="BK5" s="5">
        <f t="shared" si="1"/>
        <v>8.9744729489458983</v>
      </c>
      <c r="BL5" s="10">
        <v>10</v>
      </c>
      <c r="BM5" s="10">
        <v>1.1588773177546356</v>
      </c>
      <c r="BN5" s="7">
        <f t="shared" ref="BN5:BN6" si="9">BL5-BM5</f>
        <v>8.8411226822453646</v>
      </c>
      <c r="BO5" s="5">
        <f t="shared" ref="BO5:BO6" si="10">((BK5-BN5)/BS5)</f>
        <v>7.3309657339490778E-3</v>
      </c>
      <c r="BP5" s="10">
        <v>7</v>
      </c>
      <c r="BQ5" s="10">
        <v>6.5</v>
      </c>
      <c r="BR5" s="10">
        <f>AVERAGE((1/1.58),(1/1.64),(1/1.38))</f>
        <v>0.65576839037515311</v>
      </c>
      <c r="BS5" s="10">
        <v>18.190000000000001</v>
      </c>
      <c r="BT5" s="10">
        <v>24.9</v>
      </c>
      <c r="BU5" s="10">
        <v>10</v>
      </c>
      <c r="BV5" s="10">
        <v>0.65405130810261625</v>
      </c>
      <c r="BW5" s="5">
        <f>BU5-BV5</f>
        <v>9.3459486918973838</v>
      </c>
      <c r="BX5" s="10">
        <v>10</v>
      </c>
      <c r="BY5" s="10">
        <v>2.2161544323088647</v>
      </c>
      <c r="BZ5" s="5">
        <f>BX5-BY5</f>
        <v>7.7838455676911353</v>
      </c>
      <c r="CA5" s="10">
        <v>10</v>
      </c>
      <c r="CB5" s="10">
        <v>0.76961999999999997</v>
      </c>
      <c r="CC5" s="5">
        <f>CA5-CB5</f>
        <v>9.2303800000000003</v>
      </c>
      <c r="CD5" s="10">
        <v>10</v>
      </c>
      <c r="CE5" s="10">
        <v>0.7620015240030481</v>
      </c>
      <c r="CF5" s="5">
        <f>CD5-CE5</f>
        <v>9.2379984759969513</v>
      </c>
      <c r="CG5" s="10">
        <v>10</v>
      </c>
      <c r="CH5" s="10">
        <v>1.5430530861061724</v>
      </c>
      <c r="CI5" s="5">
        <f>CG5-CH5</f>
        <v>8.4569469138938267</v>
      </c>
      <c r="CJ5" s="5">
        <f>(CC5-CF5)/CP5</f>
        <v>-5.1650684725092135E-4</v>
      </c>
      <c r="CK5" s="8">
        <v>12</v>
      </c>
      <c r="CL5" s="8">
        <v>7</v>
      </c>
      <c r="CM5" s="10">
        <f>AVERAGE((1/1.32),(1/2.7),(1/1.66),(1/3.03))</f>
        <v>0.51509719245016872</v>
      </c>
      <c r="CN5" s="10">
        <v>16.86</v>
      </c>
      <c r="CO5" s="10">
        <v>19.399999999999999</v>
      </c>
      <c r="CP5" s="10">
        <v>14.75</v>
      </c>
      <c r="CQ5" s="7">
        <f>((BN5-BW5)/BT5)</f>
        <v>-2.0274136933816033E-2</v>
      </c>
      <c r="CR5" s="7">
        <f>BW5-CC5</f>
        <v>0.1155686918973835</v>
      </c>
      <c r="CS5" s="10">
        <v>6.7</v>
      </c>
      <c r="CT5" s="10">
        <v>9.1999999999999993</v>
      </c>
      <c r="CU5" s="5">
        <f t="shared" si="2"/>
        <v>1.8399999999999999</v>
      </c>
      <c r="CV5" s="10">
        <v>10</v>
      </c>
      <c r="CW5" s="10">
        <v>1.8351536703073408</v>
      </c>
      <c r="CX5" s="7">
        <f t="shared" si="3"/>
        <v>8.1648463296926597</v>
      </c>
      <c r="CY5" s="10">
        <v>10</v>
      </c>
      <c r="CZ5" s="10">
        <v>0.72390144780289567</v>
      </c>
      <c r="DA5" s="5">
        <f t="shared" si="4"/>
        <v>9.2760985521971051</v>
      </c>
      <c r="DB5" s="10">
        <v>10</v>
      </c>
      <c r="DC5" s="10">
        <v>0.78740157480314965</v>
      </c>
      <c r="DD5" s="5">
        <f t="shared" si="5"/>
        <v>9.21259842519685</v>
      </c>
      <c r="DE5" s="10">
        <v>10</v>
      </c>
      <c r="DF5" s="10">
        <v>0.75565151130302266</v>
      </c>
      <c r="DG5" s="5">
        <f t="shared" si="6"/>
        <v>9.2443484886969767</v>
      </c>
      <c r="DH5" s="10">
        <v>10</v>
      </c>
      <c r="DI5" s="10">
        <v>0.75565151130302266</v>
      </c>
      <c r="DJ5" s="5">
        <f t="shared" si="7"/>
        <v>9.2443484886969767</v>
      </c>
      <c r="DK5" s="10">
        <v>10</v>
      </c>
      <c r="DL5" s="10">
        <v>2.1431292862585725</v>
      </c>
      <c r="DM5" s="5">
        <f t="shared" si="8"/>
        <v>7.8568707137414275</v>
      </c>
      <c r="DN5" s="10">
        <v>3.5000000000000003E-2</v>
      </c>
      <c r="DO5" s="10">
        <v>0.11700000000000001</v>
      </c>
      <c r="DP5" s="10">
        <v>0.11799999999999999</v>
      </c>
      <c r="DQ5" s="10">
        <v>0.13</v>
      </c>
      <c r="DR5" s="8">
        <v>21.25</v>
      </c>
      <c r="DS5" s="8">
        <v>11</v>
      </c>
      <c r="DT5" s="8">
        <v>48</v>
      </c>
      <c r="DU5" s="8">
        <v>1</v>
      </c>
      <c r="DV5" s="8" t="s">
        <v>149</v>
      </c>
      <c r="DW5" s="8">
        <v>1.55</v>
      </c>
      <c r="DX5" s="1" t="s">
        <v>149</v>
      </c>
      <c r="DY5" s="8" t="s">
        <v>173</v>
      </c>
      <c r="DZ5" s="8" t="s">
        <v>178</v>
      </c>
      <c r="EA5" s="8" t="s">
        <v>148</v>
      </c>
      <c r="EB5" s="8" t="s">
        <v>149</v>
      </c>
      <c r="EC5" s="8" t="s">
        <v>149</v>
      </c>
      <c r="ED5" s="12" t="s">
        <v>149</v>
      </c>
      <c r="EE5" s="20">
        <v>0</v>
      </c>
      <c r="EF5" s="12">
        <v>10</v>
      </c>
      <c r="EG5" s="12">
        <v>1.5271780543561089</v>
      </c>
      <c r="EH5" s="13" t="s">
        <v>149</v>
      </c>
      <c r="EI5" s="6" t="s">
        <v>190</v>
      </c>
      <c r="EJ5" s="21" t="s">
        <v>191</v>
      </c>
      <c r="EK5" s="8">
        <v>0.5</v>
      </c>
      <c r="EL5" s="8">
        <v>0.5</v>
      </c>
      <c r="EM5" s="8">
        <v>0.25</v>
      </c>
    </row>
    <row r="6" spans="1:143" s="1" customFormat="1" ht="29.45" customHeight="1">
      <c r="A6" s="1" t="s">
        <v>192</v>
      </c>
      <c r="B6" s="1" t="s">
        <v>193</v>
      </c>
      <c r="C6" s="1" t="s">
        <v>143</v>
      </c>
      <c r="D6" s="1" t="s">
        <v>170</v>
      </c>
      <c r="E6" s="1" t="s">
        <v>194</v>
      </c>
      <c r="F6" s="1" t="s">
        <v>195</v>
      </c>
      <c r="G6" s="1" t="s">
        <v>147</v>
      </c>
      <c r="H6" s="1" t="s">
        <v>148</v>
      </c>
      <c r="I6" s="1" t="s">
        <v>149</v>
      </c>
      <c r="J6" s="1" t="s">
        <v>150</v>
      </c>
      <c r="K6" s="1">
        <v>1</v>
      </c>
      <c r="L6" s="1" t="s">
        <v>172</v>
      </c>
      <c r="M6" s="22">
        <v>0.33611111111111114</v>
      </c>
      <c r="N6" s="1" t="s">
        <v>152</v>
      </c>
      <c r="O6" s="1">
        <v>46.455317000000001</v>
      </c>
      <c r="P6" s="1">
        <v>-62.273265000000002</v>
      </c>
      <c r="Q6" s="1" t="s">
        <v>154</v>
      </c>
      <c r="R6" s="1" t="b">
        <v>0</v>
      </c>
      <c r="S6" s="1" t="b">
        <v>1</v>
      </c>
      <c r="T6" s="1" t="b">
        <v>0</v>
      </c>
      <c r="U6" s="1" t="b">
        <v>0</v>
      </c>
      <c r="V6" s="1" t="s">
        <v>153</v>
      </c>
      <c r="W6" s="1">
        <v>15.5</v>
      </c>
      <c r="X6" s="1" t="s">
        <v>153</v>
      </c>
      <c r="Y6" s="1">
        <v>273.2</v>
      </c>
      <c r="Z6" s="1">
        <v>10.68</v>
      </c>
      <c r="AA6" s="1" t="s">
        <v>155</v>
      </c>
      <c r="AB6" s="23">
        <v>0.15</v>
      </c>
      <c r="AC6" s="23">
        <v>0.6</v>
      </c>
      <c r="AD6" s="23">
        <v>0.15</v>
      </c>
      <c r="AE6" s="23">
        <v>0.1</v>
      </c>
      <c r="AF6" s="23">
        <v>0</v>
      </c>
      <c r="AG6" s="20">
        <v>3.1</v>
      </c>
      <c r="AH6" s="20">
        <v>4.8499999999999996</v>
      </c>
      <c r="AI6" s="20">
        <v>2.56</v>
      </c>
      <c r="AJ6" s="20">
        <v>6.95</v>
      </c>
      <c r="AK6" s="20">
        <v>2.4900000000000002</v>
      </c>
      <c r="AL6" s="20">
        <v>4.9000000000000004</v>
      </c>
      <c r="AM6" s="28">
        <f t="shared" si="0"/>
        <v>2.7166666666666668</v>
      </c>
      <c r="AN6" s="20">
        <f t="shared" si="0"/>
        <v>5.5666666666666673</v>
      </c>
      <c r="AO6" s="20" t="e">
        <f>AN6/AX6</f>
        <v>#VALUE!</v>
      </c>
      <c r="AP6" s="1" t="s">
        <v>156</v>
      </c>
      <c r="AQ6" s="1" t="s">
        <v>157</v>
      </c>
      <c r="AR6" s="1" t="s">
        <v>196</v>
      </c>
      <c r="AS6" s="1" t="s">
        <v>154</v>
      </c>
      <c r="AT6" s="1" t="s">
        <v>175</v>
      </c>
      <c r="AU6" s="1" t="s">
        <v>154</v>
      </c>
      <c r="AV6" s="1" t="s">
        <v>186</v>
      </c>
      <c r="AW6" s="1" t="s">
        <v>162</v>
      </c>
      <c r="AX6" s="1" t="s">
        <v>160</v>
      </c>
      <c r="AY6" s="1" t="s">
        <v>160</v>
      </c>
      <c r="AZ6" s="1" t="s">
        <v>160</v>
      </c>
      <c r="BA6" s="1" t="s">
        <v>160</v>
      </c>
      <c r="BB6" s="1" t="s">
        <v>160</v>
      </c>
      <c r="BC6" s="1" t="s">
        <v>160</v>
      </c>
      <c r="BD6" s="1" t="s">
        <v>160</v>
      </c>
      <c r="BE6" s="1" t="s">
        <v>160</v>
      </c>
      <c r="BF6" s="1" t="s">
        <v>160</v>
      </c>
      <c r="BG6" s="1" t="s">
        <v>160</v>
      </c>
      <c r="BH6" s="1" t="s">
        <v>160</v>
      </c>
      <c r="BI6" s="1" t="s">
        <v>160</v>
      </c>
      <c r="BJ6" s="1" t="s">
        <v>160</v>
      </c>
      <c r="BK6" s="1" t="s">
        <v>160</v>
      </c>
      <c r="BL6" s="1" t="s">
        <v>160</v>
      </c>
      <c r="BM6" s="1" t="s">
        <v>160</v>
      </c>
      <c r="BN6" s="1" t="s">
        <v>160</v>
      </c>
      <c r="BO6" s="1" t="s">
        <v>160</v>
      </c>
      <c r="BP6" s="1" t="s">
        <v>160</v>
      </c>
      <c r="BQ6" s="1" t="s">
        <v>160</v>
      </c>
      <c r="BR6" s="1" t="s">
        <v>160</v>
      </c>
      <c r="BS6" s="1" t="s">
        <v>160</v>
      </c>
      <c r="BT6" s="1" t="s">
        <v>160</v>
      </c>
      <c r="BU6" s="1" t="s">
        <v>160</v>
      </c>
      <c r="BV6" s="1" t="s">
        <v>160</v>
      </c>
      <c r="BW6" s="1" t="s">
        <v>160</v>
      </c>
      <c r="BX6" s="1" t="s">
        <v>160</v>
      </c>
      <c r="BY6" s="1" t="s">
        <v>160</v>
      </c>
      <c r="BZ6" s="1" t="s">
        <v>160</v>
      </c>
      <c r="CA6" s="1" t="s">
        <v>160</v>
      </c>
      <c r="CB6" s="1" t="s">
        <v>160</v>
      </c>
      <c r="CC6" s="1" t="s">
        <v>160</v>
      </c>
      <c r="CD6" s="1" t="s">
        <v>160</v>
      </c>
      <c r="CE6" s="1" t="s">
        <v>160</v>
      </c>
      <c r="CF6" s="1" t="s">
        <v>160</v>
      </c>
      <c r="CG6" s="1" t="s">
        <v>160</v>
      </c>
      <c r="CH6" s="1" t="s">
        <v>160</v>
      </c>
      <c r="CI6" s="1" t="s">
        <v>160</v>
      </c>
      <c r="CJ6" s="1" t="s">
        <v>160</v>
      </c>
      <c r="CK6" s="1" t="s">
        <v>160</v>
      </c>
      <c r="CL6" s="1" t="s">
        <v>160</v>
      </c>
      <c r="CM6" s="1" t="s">
        <v>160</v>
      </c>
      <c r="CN6" s="1" t="s">
        <v>160</v>
      </c>
      <c r="CO6" s="1" t="s">
        <v>160</v>
      </c>
      <c r="CP6" s="1" t="s">
        <v>160</v>
      </c>
      <c r="CQ6" s="1" t="s">
        <v>160</v>
      </c>
      <c r="CR6" s="1" t="s">
        <v>160</v>
      </c>
      <c r="CS6" s="1" t="s">
        <v>160</v>
      </c>
      <c r="CT6" s="1" t="s">
        <v>160</v>
      </c>
      <c r="CU6" s="1" t="s">
        <v>160</v>
      </c>
      <c r="CV6" s="1" t="s">
        <v>160</v>
      </c>
      <c r="CW6" s="1" t="s">
        <v>160</v>
      </c>
      <c r="CX6" s="1" t="s">
        <v>160</v>
      </c>
      <c r="CY6" s="1" t="s">
        <v>160</v>
      </c>
      <c r="CZ6" s="1" t="s">
        <v>160</v>
      </c>
      <c r="DA6" s="1" t="s">
        <v>160</v>
      </c>
      <c r="DB6" s="1" t="s">
        <v>160</v>
      </c>
      <c r="DC6" s="1" t="s">
        <v>160</v>
      </c>
      <c r="DD6" s="1" t="s">
        <v>160</v>
      </c>
      <c r="DE6" s="1" t="s">
        <v>160</v>
      </c>
      <c r="DF6" s="1" t="s">
        <v>160</v>
      </c>
      <c r="DG6" s="1" t="s">
        <v>160</v>
      </c>
      <c r="DH6" s="1" t="s">
        <v>160</v>
      </c>
      <c r="DI6" s="1" t="s">
        <v>160</v>
      </c>
      <c r="DJ6" s="1" t="s">
        <v>160</v>
      </c>
      <c r="DK6" s="1" t="s">
        <v>160</v>
      </c>
      <c r="DL6" s="1" t="s">
        <v>160</v>
      </c>
      <c r="DM6" s="1" t="s">
        <v>160</v>
      </c>
      <c r="DN6" s="1" t="s">
        <v>160</v>
      </c>
      <c r="DO6" s="1" t="s">
        <v>160</v>
      </c>
      <c r="DP6" s="1" t="s">
        <v>160</v>
      </c>
      <c r="DQ6" s="1" t="s">
        <v>160</v>
      </c>
      <c r="DR6" s="1" t="s">
        <v>149</v>
      </c>
      <c r="DS6" s="1" t="s">
        <v>149</v>
      </c>
      <c r="DT6" s="1" t="s">
        <v>149</v>
      </c>
      <c r="DU6" s="1" t="s">
        <v>149</v>
      </c>
      <c r="DV6" s="1" t="s">
        <v>149</v>
      </c>
      <c r="DW6" s="1" t="s">
        <v>149</v>
      </c>
      <c r="DX6" s="1" t="s">
        <v>149</v>
      </c>
      <c r="DY6" s="1" t="s">
        <v>149</v>
      </c>
      <c r="DZ6" s="1" t="s">
        <v>149</v>
      </c>
      <c r="EA6" s="1" t="s">
        <v>149</v>
      </c>
      <c r="EB6" s="1" t="s">
        <v>149</v>
      </c>
      <c r="EC6" s="1" t="s">
        <v>149</v>
      </c>
      <c r="ED6" s="20" t="s">
        <v>149</v>
      </c>
      <c r="EE6" s="20" t="s">
        <v>149</v>
      </c>
      <c r="EF6" s="20" t="s">
        <v>149</v>
      </c>
      <c r="EG6" s="20" t="s">
        <v>149</v>
      </c>
      <c r="EH6" s="1" t="s">
        <v>149</v>
      </c>
      <c r="EI6" s="16" t="s">
        <v>197</v>
      </c>
      <c r="EJ6" s="21" t="s">
        <v>198</v>
      </c>
      <c r="EK6" s="1">
        <v>0.5</v>
      </c>
      <c r="EL6" s="1">
        <v>0.5</v>
      </c>
      <c r="EM6" s="1">
        <v>0</v>
      </c>
    </row>
    <row r="7" spans="1:143" s="8" customFormat="1" ht="29.45" customHeight="1">
      <c r="A7" s="17" t="s">
        <v>199</v>
      </c>
      <c r="B7" s="17" t="s">
        <v>200</v>
      </c>
      <c r="C7" s="17" t="s">
        <v>143</v>
      </c>
      <c r="D7" s="1" t="s">
        <v>170</v>
      </c>
      <c r="E7" s="17" t="s">
        <v>199</v>
      </c>
      <c r="F7" s="17" t="s">
        <v>201</v>
      </c>
      <c r="G7" s="1" t="s">
        <v>147</v>
      </c>
      <c r="H7" s="1" t="s">
        <v>148</v>
      </c>
      <c r="I7" s="1" t="s">
        <v>149</v>
      </c>
      <c r="J7" s="1" t="s">
        <v>150</v>
      </c>
      <c r="K7" s="1">
        <v>1</v>
      </c>
      <c r="L7" s="8" t="s">
        <v>172</v>
      </c>
      <c r="M7" s="1" t="s">
        <v>153</v>
      </c>
      <c r="N7" s="8" t="s">
        <v>152</v>
      </c>
      <c r="O7" s="17">
        <v>46.478124999999999</v>
      </c>
      <c r="P7" s="17">
        <v>-62.181643999999999</v>
      </c>
      <c r="Q7" s="1" t="s">
        <v>154</v>
      </c>
      <c r="R7" s="8" t="b">
        <v>0</v>
      </c>
      <c r="S7" s="8" t="b">
        <v>0</v>
      </c>
      <c r="T7" s="8" t="b">
        <v>0</v>
      </c>
      <c r="U7" s="8" t="b">
        <v>0</v>
      </c>
      <c r="V7" s="8" t="s">
        <v>149</v>
      </c>
      <c r="W7" s="8" t="s">
        <v>149</v>
      </c>
      <c r="X7" s="8" t="s">
        <v>149</v>
      </c>
      <c r="Y7" s="8" t="s">
        <v>149</v>
      </c>
      <c r="Z7" s="8" t="s">
        <v>149</v>
      </c>
      <c r="AA7" s="8" t="s">
        <v>149</v>
      </c>
      <c r="AB7" s="8" t="s">
        <v>149</v>
      </c>
      <c r="AC7" s="8" t="s">
        <v>149</v>
      </c>
      <c r="AD7" s="8" t="s">
        <v>149</v>
      </c>
      <c r="AE7" s="8" t="s">
        <v>149</v>
      </c>
      <c r="AF7" s="8" t="s">
        <v>149</v>
      </c>
      <c r="AG7" s="8" t="s">
        <v>149</v>
      </c>
      <c r="AH7" s="8" t="s">
        <v>149</v>
      </c>
      <c r="AI7" s="8" t="s">
        <v>149</v>
      </c>
      <c r="AJ7" s="8" t="s">
        <v>149</v>
      </c>
      <c r="AK7" s="8" t="s">
        <v>149</v>
      </c>
      <c r="AL7" s="8" t="s">
        <v>149</v>
      </c>
      <c r="AM7" s="12" t="s">
        <v>149</v>
      </c>
      <c r="AN7" s="12" t="s">
        <v>149</v>
      </c>
      <c r="AO7" s="12" t="s">
        <v>149</v>
      </c>
      <c r="AP7" s="8" t="s">
        <v>202</v>
      </c>
      <c r="AQ7" s="8" t="s">
        <v>203</v>
      </c>
      <c r="AR7" s="8" t="s">
        <v>204</v>
      </c>
      <c r="AS7" s="8" t="s">
        <v>148</v>
      </c>
      <c r="AT7" s="8" t="s">
        <v>160</v>
      </c>
      <c r="AU7" s="8" t="s">
        <v>149</v>
      </c>
      <c r="AV7" s="8" t="s">
        <v>149</v>
      </c>
      <c r="AW7" s="8" t="s">
        <v>149</v>
      </c>
      <c r="AX7" s="8" t="s">
        <v>149</v>
      </c>
      <c r="AY7" s="8" t="s">
        <v>149</v>
      </c>
      <c r="AZ7" s="8" t="s">
        <v>149</v>
      </c>
      <c r="BA7" s="8" t="s">
        <v>149</v>
      </c>
      <c r="BB7" s="8" t="s">
        <v>149</v>
      </c>
      <c r="BC7" s="8" t="s">
        <v>149</v>
      </c>
      <c r="BD7" s="8" t="s">
        <v>149</v>
      </c>
      <c r="BE7" s="8" t="s">
        <v>149</v>
      </c>
      <c r="BF7" s="8" t="s">
        <v>149</v>
      </c>
      <c r="BG7" s="8" t="s">
        <v>149</v>
      </c>
      <c r="BH7" s="8" t="s">
        <v>149</v>
      </c>
      <c r="BI7" s="8" t="s">
        <v>149</v>
      </c>
      <c r="BJ7" s="8" t="s">
        <v>149</v>
      </c>
      <c r="BK7" s="8" t="s">
        <v>149</v>
      </c>
      <c r="BL7" s="8" t="s">
        <v>149</v>
      </c>
      <c r="BM7" s="8" t="s">
        <v>149</v>
      </c>
      <c r="BN7" s="8" t="s">
        <v>149</v>
      </c>
      <c r="BO7" s="8" t="s">
        <v>149</v>
      </c>
      <c r="BP7" s="8" t="s">
        <v>149</v>
      </c>
      <c r="BQ7" s="8" t="s">
        <v>149</v>
      </c>
      <c r="BR7" s="8" t="s">
        <v>149</v>
      </c>
      <c r="BS7" s="8" t="s">
        <v>149</v>
      </c>
      <c r="BT7" s="8" t="s">
        <v>149</v>
      </c>
      <c r="BU7" s="8" t="s">
        <v>149</v>
      </c>
      <c r="BV7" s="8" t="s">
        <v>149</v>
      </c>
      <c r="BW7" s="8" t="s">
        <v>149</v>
      </c>
      <c r="BX7" s="8" t="s">
        <v>149</v>
      </c>
      <c r="BY7" s="8" t="s">
        <v>149</v>
      </c>
      <c r="BZ7" s="8" t="s">
        <v>149</v>
      </c>
      <c r="CA7" s="8" t="s">
        <v>149</v>
      </c>
      <c r="CB7" s="8" t="s">
        <v>149</v>
      </c>
      <c r="CC7" s="8" t="s">
        <v>149</v>
      </c>
      <c r="CD7" s="8" t="s">
        <v>149</v>
      </c>
      <c r="CE7" s="8" t="s">
        <v>149</v>
      </c>
      <c r="CF7" s="8" t="s">
        <v>149</v>
      </c>
      <c r="CG7" s="8" t="s">
        <v>149</v>
      </c>
      <c r="CH7" s="8" t="s">
        <v>149</v>
      </c>
      <c r="CI7" s="8" t="s">
        <v>149</v>
      </c>
      <c r="CJ7" s="8" t="s">
        <v>149</v>
      </c>
      <c r="CK7" s="8" t="s">
        <v>149</v>
      </c>
      <c r="CL7" s="8" t="s">
        <v>149</v>
      </c>
      <c r="CM7" s="8" t="s">
        <v>149</v>
      </c>
      <c r="CN7" s="8" t="s">
        <v>149</v>
      </c>
      <c r="CO7" s="8" t="s">
        <v>149</v>
      </c>
      <c r="CP7" s="8" t="s">
        <v>149</v>
      </c>
      <c r="CQ7" s="8" t="s">
        <v>149</v>
      </c>
      <c r="CR7" s="8" t="s">
        <v>149</v>
      </c>
      <c r="CS7" s="8" t="s">
        <v>149</v>
      </c>
      <c r="CT7" s="8" t="s">
        <v>149</v>
      </c>
      <c r="CU7" s="8" t="s">
        <v>149</v>
      </c>
      <c r="CV7" s="8" t="s">
        <v>149</v>
      </c>
      <c r="CW7" s="8" t="s">
        <v>149</v>
      </c>
      <c r="CX7" s="8" t="s">
        <v>149</v>
      </c>
      <c r="CY7" s="8" t="s">
        <v>149</v>
      </c>
      <c r="CZ7" s="8" t="s">
        <v>149</v>
      </c>
      <c r="DA7" s="8" t="s">
        <v>149</v>
      </c>
      <c r="DB7" s="8" t="s">
        <v>149</v>
      </c>
      <c r="DC7" s="8" t="s">
        <v>149</v>
      </c>
      <c r="DD7" s="8" t="s">
        <v>149</v>
      </c>
      <c r="DE7" s="8" t="s">
        <v>149</v>
      </c>
      <c r="DF7" s="8" t="s">
        <v>149</v>
      </c>
      <c r="DG7" s="8" t="s">
        <v>149</v>
      </c>
      <c r="DH7" s="8" t="s">
        <v>149</v>
      </c>
      <c r="DI7" s="8" t="s">
        <v>149</v>
      </c>
      <c r="DJ7" s="8" t="s">
        <v>149</v>
      </c>
      <c r="DK7" s="8" t="s">
        <v>149</v>
      </c>
      <c r="DL7" s="8" t="s">
        <v>149</v>
      </c>
      <c r="DM7" s="8" t="s">
        <v>149</v>
      </c>
      <c r="DN7" s="8" t="s">
        <v>149</v>
      </c>
      <c r="DO7" s="8" t="s">
        <v>149</v>
      </c>
      <c r="DP7" s="8" t="s">
        <v>149</v>
      </c>
      <c r="DQ7" s="8" t="s">
        <v>149</v>
      </c>
      <c r="DR7" s="8" t="s">
        <v>149</v>
      </c>
      <c r="DS7" s="8" t="s">
        <v>149</v>
      </c>
      <c r="DT7" s="8" t="s">
        <v>149</v>
      </c>
      <c r="DU7" s="8" t="s">
        <v>149</v>
      </c>
      <c r="DV7" s="8" t="s">
        <v>149</v>
      </c>
      <c r="DW7" s="8" t="s">
        <v>149</v>
      </c>
      <c r="DX7" s="8" t="s">
        <v>149</v>
      </c>
      <c r="DY7" s="8" t="s">
        <v>149</v>
      </c>
      <c r="DZ7" s="8" t="s">
        <v>149</v>
      </c>
      <c r="EA7" s="8" t="s">
        <v>149</v>
      </c>
      <c r="EB7" s="8" t="s">
        <v>149</v>
      </c>
      <c r="EC7" s="8" t="s">
        <v>149</v>
      </c>
      <c r="ED7" s="12" t="s">
        <v>149</v>
      </c>
      <c r="EE7" s="12" t="s">
        <v>149</v>
      </c>
      <c r="EF7" s="12" t="s">
        <v>149</v>
      </c>
      <c r="EG7" s="12" t="s">
        <v>149</v>
      </c>
      <c r="EH7" s="8" t="s">
        <v>149</v>
      </c>
      <c r="EI7" s="6" t="s">
        <v>149</v>
      </c>
      <c r="EJ7" s="21" t="s">
        <v>205</v>
      </c>
      <c r="EK7" s="8">
        <v>1</v>
      </c>
      <c r="EL7" s="8">
        <v>1</v>
      </c>
      <c r="EM7" s="8">
        <v>1</v>
      </c>
    </row>
    <row r="8" spans="1:143" s="8" customFormat="1" ht="29.45" customHeight="1">
      <c r="A8" s="17" t="s">
        <v>194</v>
      </c>
      <c r="B8" s="17" t="s">
        <v>206</v>
      </c>
      <c r="C8" s="17" t="s">
        <v>143</v>
      </c>
      <c r="D8" s="1" t="s">
        <v>170</v>
      </c>
      <c r="E8" s="17" t="s">
        <v>194</v>
      </c>
      <c r="F8" s="17" t="s">
        <v>201</v>
      </c>
      <c r="G8" s="1" t="s">
        <v>147</v>
      </c>
      <c r="H8" s="1" t="s">
        <v>148</v>
      </c>
      <c r="I8" s="1" t="s">
        <v>149</v>
      </c>
      <c r="J8" s="1" t="s">
        <v>150</v>
      </c>
      <c r="K8" s="1">
        <v>1</v>
      </c>
      <c r="L8" s="8" t="s">
        <v>172</v>
      </c>
      <c r="M8" s="1" t="s">
        <v>153</v>
      </c>
      <c r="N8" s="8" t="s">
        <v>152</v>
      </c>
      <c r="O8" s="17">
        <v>46.461492</v>
      </c>
      <c r="P8" s="17">
        <v>62.268580999999998</v>
      </c>
      <c r="Q8" s="1" t="s">
        <v>154</v>
      </c>
      <c r="R8" s="8" t="b">
        <v>0</v>
      </c>
      <c r="S8" s="8" t="b">
        <v>0</v>
      </c>
      <c r="T8" s="8" t="b">
        <v>0</v>
      </c>
      <c r="U8" s="8" t="b">
        <v>0</v>
      </c>
      <c r="V8" s="8" t="s">
        <v>149</v>
      </c>
      <c r="W8" s="8" t="s">
        <v>149</v>
      </c>
      <c r="X8" s="8" t="s">
        <v>149</v>
      </c>
      <c r="Y8" s="8" t="s">
        <v>149</v>
      </c>
      <c r="Z8" s="8" t="s">
        <v>149</v>
      </c>
      <c r="AA8" s="8" t="s">
        <v>149</v>
      </c>
      <c r="AB8" s="8" t="s">
        <v>149</v>
      </c>
      <c r="AC8" s="8" t="s">
        <v>149</v>
      </c>
      <c r="AD8" s="8" t="s">
        <v>149</v>
      </c>
      <c r="AE8" s="8" t="s">
        <v>149</v>
      </c>
      <c r="AF8" s="8" t="s">
        <v>149</v>
      </c>
      <c r="AG8" s="8" t="s">
        <v>149</v>
      </c>
      <c r="AH8" s="8" t="s">
        <v>149</v>
      </c>
      <c r="AI8" s="8" t="s">
        <v>149</v>
      </c>
      <c r="AJ8" s="8" t="s">
        <v>149</v>
      </c>
      <c r="AK8" s="8" t="s">
        <v>149</v>
      </c>
      <c r="AL8" s="8" t="s">
        <v>149</v>
      </c>
      <c r="AM8" s="12" t="s">
        <v>149</v>
      </c>
      <c r="AN8" s="12" t="s">
        <v>149</v>
      </c>
      <c r="AO8" s="12" t="s">
        <v>149</v>
      </c>
      <c r="AP8" s="8" t="s">
        <v>202</v>
      </c>
      <c r="AQ8" s="8" t="s">
        <v>203</v>
      </c>
      <c r="AR8" s="8" t="s">
        <v>204</v>
      </c>
      <c r="AS8" s="8" t="s">
        <v>160</v>
      </c>
      <c r="AT8" s="8" t="s">
        <v>160</v>
      </c>
      <c r="AU8" s="8" t="s">
        <v>149</v>
      </c>
      <c r="AV8" s="8" t="s">
        <v>149</v>
      </c>
      <c r="AW8" s="8" t="s">
        <v>149</v>
      </c>
      <c r="AX8" s="8" t="s">
        <v>149</v>
      </c>
      <c r="AY8" s="8" t="s">
        <v>149</v>
      </c>
      <c r="AZ8" s="8" t="s">
        <v>149</v>
      </c>
      <c r="BA8" s="8" t="s">
        <v>149</v>
      </c>
      <c r="BB8" s="8" t="s">
        <v>149</v>
      </c>
      <c r="BC8" s="8" t="s">
        <v>149</v>
      </c>
      <c r="BD8" s="8" t="s">
        <v>149</v>
      </c>
      <c r="BE8" s="8" t="s">
        <v>149</v>
      </c>
      <c r="BF8" s="8" t="s">
        <v>149</v>
      </c>
      <c r="BG8" s="8" t="s">
        <v>149</v>
      </c>
      <c r="BH8" s="8" t="s">
        <v>149</v>
      </c>
      <c r="BI8" s="8" t="s">
        <v>149</v>
      </c>
      <c r="BJ8" s="8" t="s">
        <v>149</v>
      </c>
      <c r="BK8" s="8" t="s">
        <v>149</v>
      </c>
      <c r="BL8" s="8" t="s">
        <v>149</v>
      </c>
      <c r="BM8" s="8" t="s">
        <v>149</v>
      </c>
      <c r="BN8" s="8" t="s">
        <v>149</v>
      </c>
      <c r="BO8" s="8" t="s">
        <v>149</v>
      </c>
      <c r="BP8" s="8" t="s">
        <v>149</v>
      </c>
      <c r="BQ8" s="8" t="s">
        <v>149</v>
      </c>
      <c r="BR8" s="8" t="s">
        <v>149</v>
      </c>
      <c r="BS8" s="8" t="s">
        <v>149</v>
      </c>
      <c r="BT8" s="8" t="s">
        <v>149</v>
      </c>
      <c r="BU8" s="8" t="s">
        <v>149</v>
      </c>
      <c r="BV8" s="8" t="s">
        <v>149</v>
      </c>
      <c r="BW8" s="8" t="s">
        <v>149</v>
      </c>
      <c r="BX8" s="8" t="s">
        <v>149</v>
      </c>
      <c r="BY8" s="8" t="s">
        <v>149</v>
      </c>
      <c r="BZ8" s="8" t="s">
        <v>149</v>
      </c>
      <c r="CA8" s="8" t="s">
        <v>149</v>
      </c>
      <c r="CB8" s="8" t="s">
        <v>149</v>
      </c>
      <c r="CC8" s="8" t="s">
        <v>149</v>
      </c>
      <c r="CD8" s="8" t="s">
        <v>149</v>
      </c>
      <c r="CE8" s="8" t="s">
        <v>149</v>
      </c>
      <c r="CF8" s="8" t="s">
        <v>149</v>
      </c>
      <c r="CG8" s="8" t="s">
        <v>149</v>
      </c>
      <c r="CH8" s="8" t="s">
        <v>149</v>
      </c>
      <c r="CI8" s="8" t="s">
        <v>149</v>
      </c>
      <c r="CJ8" s="8" t="s">
        <v>149</v>
      </c>
      <c r="CK8" s="8" t="s">
        <v>149</v>
      </c>
      <c r="CL8" s="8" t="s">
        <v>149</v>
      </c>
      <c r="CM8" s="8" t="s">
        <v>149</v>
      </c>
      <c r="CN8" s="8" t="s">
        <v>149</v>
      </c>
      <c r="CO8" s="8" t="s">
        <v>149</v>
      </c>
      <c r="CP8" s="8" t="s">
        <v>149</v>
      </c>
      <c r="CQ8" s="8" t="s">
        <v>149</v>
      </c>
      <c r="CR8" s="8" t="s">
        <v>149</v>
      </c>
      <c r="CS8" s="8" t="s">
        <v>149</v>
      </c>
      <c r="CT8" s="8" t="s">
        <v>149</v>
      </c>
      <c r="CU8" s="8" t="s">
        <v>149</v>
      </c>
      <c r="CV8" s="8" t="s">
        <v>149</v>
      </c>
      <c r="CW8" s="8" t="s">
        <v>149</v>
      </c>
      <c r="CX8" s="8" t="s">
        <v>149</v>
      </c>
      <c r="CY8" s="8" t="s">
        <v>149</v>
      </c>
      <c r="CZ8" s="8" t="s">
        <v>149</v>
      </c>
      <c r="DA8" s="8" t="s">
        <v>149</v>
      </c>
      <c r="DB8" s="8" t="s">
        <v>149</v>
      </c>
      <c r="DC8" s="8" t="s">
        <v>149</v>
      </c>
      <c r="DD8" s="8" t="s">
        <v>149</v>
      </c>
      <c r="DE8" s="8" t="s">
        <v>149</v>
      </c>
      <c r="DF8" s="8" t="s">
        <v>149</v>
      </c>
      <c r="DG8" s="8" t="s">
        <v>149</v>
      </c>
      <c r="DH8" s="8" t="s">
        <v>149</v>
      </c>
      <c r="DI8" s="8" t="s">
        <v>149</v>
      </c>
      <c r="DJ8" s="8" t="s">
        <v>149</v>
      </c>
      <c r="DK8" s="8" t="s">
        <v>149</v>
      </c>
      <c r="DL8" s="8" t="s">
        <v>149</v>
      </c>
      <c r="DM8" s="8" t="s">
        <v>149</v>
      </c>
      <c r="DN8" s="8" t="s">
        <v>149</v>
      </c>
      <c r="DO8" s="8" t="s">
        <v>149</v>
      </c>
      <c r="DP8" s="8" t="s">
        <v>149</v>
      </c>
      <c r="DQ8" s="8" t="s">
        <v>149</v>
      </c>
      <c r="DR8" s="8" t="s">
        <v>149</v>
      </c>
      <c r="DS8" s="8" t="s">
        <v>149</v>
      </c>
      <c r="DT8" s="8" t="s">
        <v>149</v>
      </c>
      <c r="DU8" s="8" t="s">
        <v>149</v>
      </c>
      <c r="DV8" s="8" t="s">
        <v>149</v>
      </c>
      <c r="DW8" s="8" t="s">
        <v>149</v>
      </c>
      <c r="DX8" s="8" t="s">
        <v>149</v>
      </c>
      <c r="DY8" s="8" t="s">
        <v>149</v>
      </c>
      <c r="DZ8" s="8" t="s">
        <v>149</v>
      </c>
      <c r="EA8" s="8" t="s">
        <v>149</v>
      </c>
      <c r="EB8" s="8" t="s">
        <v>149</v>
      </c>
      <c r="EC8" s="8" t="s">
        <v>149</v>
      </c>
      <c r="ED8" s="12" t="s">
        <v>149</v>
      </c>
      <c r="EE8" s="12" t="s">
        <v>149</v>
      </c>
      <c r="EF8" s="12" t="s">
        <v>149</v>
      </c>
      <c r="EG8" s="12" t="s">
        <v>149</v>
      </c>
      <c r="EH8" s="8" t="s">
        <v>149</v>
      </c>
      <c r="EI8" s="6" t="s">
        <v>149</v>
      </c>
      <c r="EJ8" s="21" t="s">
        <v>207</v>
      </c>
      <c r="EK8" s="8">
        <v>1</v>
      </c>
      <c r="EL8" s="8">
        <v>1</v>
      </c>
      <c r="EM8" s="8">
        <v>1</v>
      </c>
    </row>
    <row r="9" spans="1:143" s="8" customFormat="1" ht="29.45" customHeight="1">
      <c r="A9" s="8" t="s">
        <v>208</v>
      </c>
      <c r="B9" s="8" t="s">
        <v>209</v>
      </c>
      <c r="C9" s="8" t="s">
        <v>143</v>
      </c>
      <c r="D9" s="1" t="s">
        <v>170</v>
      </c>
      <c r="E9" s="8" t="s">
        <v>208</v>
      </c>
      <c r="F9" s="8" t="s">
        <v>210</v>
      </c>
      <c r="G9" s="1" t="s">
        <v>147</v>
      </c>
      <c r="H9" s="1" t="s">
        <v>148</v>
      </c>
      <c r="I9" s="1" t="s">
        <v>149</v>
      </c>
      <c r="J9" s="1" t="s">
        <v>150</v>
      </c>
      <c r="K9" s="1">
        <v>1</v>
      </c>
      <c r="L9" s="8" t="s">
        <v>211</v>
      </c>
      <c r="M9" s="1" t="s">
        <v>153</v>
      </c>
      <c r="N9" s="1" t="s">
        <v>152</v>
      </c>
      <c r="O9" s="8">
        <v>46.396479999999997</v>
      </c>
      <c r="P9" s="8">
        <v>62.412432000000003</v>
      </c>
      <c r="Q9" s="1" t="s">
        <v>154</v>
      </c>
      <c r="R9" s="8" t="b">
        <v>0</v>
      </c>
      <c r="S9" s="8" t="b">
        <v>0</v>
      </c>
      <c r="T9" s="8" t="b">
        <v>0</v>
      </c>
      <c r="U9" s="8" t="b">
        <v>0</v>
      </c>
      <c r="V9" s="8" t="s">
        <v>149</v>
      </c>
      <c r="W9" s="8" t="s">
        <v>149</v>
      </c>
      <c r="X9" s="8" t="s">
        <v>149</v>
      </c>
      <c r="Y9" s="8" t="s">
        <v>149</v>
      </c>
      <c r="Z9" s="8" t="s">
        <v>149</v>
      </c>
      <c r="AA9" s="8" t="s">
        <v>149</v>
      </c>
      <c r="AB9" s="8" t="s">
        <v>149</v>
      </c>
      <c r="AC9" s="8" t="s">
        <v>149</v>
      </c>
      <c r="AD9" s="8" t="s">
        <v>149</v>
      </c>
      <c r="AE9" s="8" t="s">
        <v>149</v>
      </c>
      <c r="AF9" s="8" t="s">
        <v>149</v>
      </c>
      <c r="AG9" s="8" t="s">
        <v>149</v>
      </c>
      <c r="AH9" s="8" t="s">
        <v>149</v>
      </c>
      <c r="AI9" s="8" t="s">
        <v>149</v>
      </c>
      <c r="AJ9" s="8" t="s">
        <v>149</v>
      </c>
      <c r="AK9" s="8" t="s">
        <v>149</v>
      </c>
      <c r="AL9" s="8" t="s">
        <v>149</v>
      </c>
      <c r="AM9" s="12" t="s">
        <v>149</v>
      </c>
      <c r="AN9" s="12" t="s">
        <v>149</v>
      </c>
      <c r="AO9" s="12" t="s">
        <v>149</v>
      </c>
      <c r="AP9" s="8" t="s">
        <v>202</v>
      </c>
      <c r="AQ9" s="8" t="s">
        <v>157</v>
      </c>
      <c r="AR9" s="8" t="s">
        <v>212</v>
      </c>
      <c r="AS9" s="8" t="s">
        <v>213</v>
      </c>
      <c r="AT9" s="8" t="s">
        <v>214</v>
      </c>
      <c r="AU9" s="8" t="s">
        <v>149</v>
      </c>
      <c r="AV9" s="8" t="s">
        <v>149</v>
      </c>
      <c r="AW9" s="8" t="s">
        <v>149</v>
      </c>
      <c r="AX9" s="8" t="s">
        <v>149</v>
      </c>
      <c r="AY9" s="8" t="s">
        <v>149</v>
      </c>
      <c r="AZ9" s="8" t="s">
        <v>149</v>
      </c>
      <c r="BA9" s="8" t="s">
        <v>149</v>
      </c>
      <c r="BB9" s="8" t="s">
        <v>149</v>
      </c>
      <c r="BC9" s="8" t="s">
        <v>149</v>
      </c>
      <c r="BD9" s="8" t="s">
        <v>149</v>
      </c>
      <c r="BE9" s="8" t="s">
        <v>149</v>
      </c>
      <c r="BF9" s="8" t="s">
        <v>149</v>
      </c>
      <c r="BG9" s="8" t="s">
        <v>149</v>
      </c>
      <c r="BH9" s="8" t="s">
        <v>149</v>
      </c>
      <c r="BI9" s="8" t="s">
        <v>149</v>
      </c>
      <c r="BJ9" s="8" t="s">
        <v>149</v>
      </c>
      <c r="BK9" s="8" t="s">
        <v>149</v>
      </c>
      <c r="BL9" s="8" t="s">
        <v>149</v>
      </c>
      <c r="BM9" s="8" t="s">
        <v>149</v>
      </c>
      <c r="BN9" s="8" t="s">
        <v>149</v>
      </c>
      <c r="BO9" s="8" t="s">
        <v>149</v>
      </c>
      <c r="BP9" s="8" t="s">
        <v>149</v>
      </c>
      <c r="BQ9" s="8" t="s">
        <v>149</v>
      </c>
      <c r="BR9" s="8" t="s">
        <v>149</v>
      </c>
      <c r="BS9" s="8" t="s">
        <v>149</v>
      </c>
      <c r="BT9" s="8" t="s">
        <v>149</v>
      </c>
      <c r="BU9" s="8" t="s">
        <v>149</v>
      </c>
      <c r="BV9" s="8" t="s">
        <v>149</v>
      </c>
      <c r="BW9" s="8" t="s">
        <v>149</v>
      </c>
      <c r="BX9" s="8" t="s">
        <v>149</v>
      </c>
      <c r="BY9" s="8" t="s">
        <v>149</v>
      </c>
      <c r="BZ9" s="8" t="s">
        <v>149</v>
      </c>
      <c r="CA9" s="8" t="s">
        <v>149</v>
      </c>
      <c r="CB9" s="8" t="s">
        <v>149</v>
      </c>
      <c r="CC9" s="8" t="s">
        <v>149</v>
      </c>
      <c r="CD9" s="8" t="s">
        <v>149</v>
      </c>
      <c r="CE9" s="8" t="s">
        <v>149</v>
      </c>
      <c r="CF9" s="8" t="s">
        <v>149</v>
      </c>
      <c r="CG9" s="8" t="s">
        <v>149</v>
      </c>
      <c r="CH9" s="8" t="s">
        <v>149</v>
      </c>
      <c r="CI9" s="8" t="s">
        <v>149</v>
      </c>
      <c r="CJ9" s="8" t="s">
        <v>149</v>
      </c>
      <c r="CK9" s="8" t="s">
        <v>149</v>
      </c>
      <c r="CL9" s="8" t="s">
        <v>149</v>
      </c>
      <c r="CM9" s="8" t="s">
        <v>149</v>
      </c>
      <c r="CN9" s="8" t="s">
        <v>149</v>
      </c>
      <c r="CO9" s="8" t="s">
        <v>149</v>
      </c>
      <c r="CP9" s="8" t="s">
        <v>149</v>
      </c>
      <c r="CQ9" s="8" t="s">
        <v>149</v>
      </c>
      <c r="CR9" s="8" t="s">
        <v>149</v>
      </c>
      <c r="CS9" s="8" t="s">
        <v>149</v>
      </c>
      <c r="CT9" s="8" t="s">
        <v>149</v>
      </c>
      <c r="CU9" s="8" t="s">
        <v>149</v>
      </c>
      <c r="CV9" s="8" t="s">
        <v>149</v>
      </c>
      <c r="CW9" s="8" t="s">
        <v>149</v>
      </c>
      <c r="CX9" s="8" t="s">
        <v>149</v>
      </c>
      <c r="CY9" s="8" t="s">
        <v>149</v>
      </c>
      <c r="CZ9" s="8" t="s">
        <v>149</v>
      </c>
      <c r="DA9" s="8" t="s">
        <v>149</v>
      </c>
      <c r="DB9" s="8" t="s">
        <v>149</v>
      </c>
      <c r="DC9" s="8" t="s">
        <v>149</v>
      </c>
      <c r="DD9" s="8" t="s">
        <v>149</v>
      </c>
      <c r="DE9" s="8" t="s">
        <v>149</v>
      </c>
      <c r="DF9" s="8" t="s">
        <v>149</v>
      </c>
      <c r="DG9" s="8" t="s">
        <v>149</v>
      </c>
      <c r="DH9" s="8" t="s">
        <v>149</v>
      </c>
      <c r="DI9" s="8" t="s">
        <v>149</v>
      </c>
      <c r="DJ9" s="8" t="s">
        <v>149</v>
      </c>
      <c r="DK9" s="8" t="s">
        <v>149</v>
      </c>
      <c r="DL9" s="8" t="s">
        <v>149</v>
      </c>
      <c r="DM9" s="8" t="s">
        <v>149</v>
      </c>
      <c r="DN9" s="8" t="s">
        <v>149</v>
      </c>
      <c r="DO9" s="8" t="s">
        <v>149</v>
      </c>
      <c r="DP9" s="8" t="s">
        <v>149</v>
      </c>
      <c r="DQ9" s="8" t="s">
        <v>149</v>
      </c>
      <c r="DR9" s="8" t="s">
        <v>149</v>
      </c>
      <c r="DS9" s="8" t="s">
        <v>149</v>
      </c>
      <c r="DT9" s="8" t="s">
        <v>149</v>
      </c>
      <c r="DU9" s="8" t="s">
        <v>149</v>
      </c>
      <c r="DV9" s="8" t="s">
        <v>149</v>
      </c>
      <c r="DW9" s="8" t="s">
        <v>149</v>
      </c>
      <c r="DX9" s="8" t="s">
        <v>149</v>
      </c>
      <c r="DY9" s="8" t="s">
        <v>149</v>
      </c>
      <c r="DZ9" s="8" t="s">
        <v>149</v>
      </c>
      <c r="EA9" s="8" t="s">
        <v>149</v>
      </c>
      <c r="EB9" s="8" t="s">
        <v>149</v>
      </c>
      <c r="EC9" s="8" t="s">
        <v>149</v>
      </c>
      <c r="ED9" s="12" t="s">
        <v>149</v>
      </c>
      <c r="EE9" s="12" t="s">
        <v>149</v>
      </c>
      <c r="EF9" s="12" t="s">
        <v>149</v>
      </c>
      <c r="EG9" s="12" t="s">
        <v>149</v>
      </c>
      <c r="EH9" s="8" t="s">
        <v>149</v>
      </c>
      <c r="EI9" s="6" t="s">
        <v>149</v>
      </c>
      <c r="EJ9" s="21" t="s">
        <v>205</v>
      </c>
      <c r="EK9" s="8">
        <v>1</v>
      </c>
      <c r="EL9" s="8">
        <v>1</v>
      </c>
      <c r="EM9" s="8">
        <v>1</v>
      </c>
    </row>
  </sheetData>
  <mergeCells count="11">
    <mergeCell ref="A1:Q1"/>
    <mergeCell ref="R1:U1"/>
    <mergeCell ref="V1:AO1"/>
    <mergeCell ref="AP1:AW1"/>
    <mergeCell ref="AX1:BA1"/>
    <mergeCell ref="EI1:EM1"/>
    <mergeCell ref="BB1:BH1"/>
    <mergeCell ref="BI1:BT1"/>
    <mergeCell ref="BU1:CR1"/>
    <mergeCell ref="CS1:DQ1"/>
    <mergeCell ref="DR1:EH1"/>
  </mergeCells>
  <hyperlinks>
    <hyperlink ref="EJ3" r:id="rId1" display="../../../../../../../../../../:f:/s/Conservation-General/Eu60GOae47NHi429J5nttLcBOWUpxFy8G99CW8BYyTjPpw?e=qRSEAZ" xr:uid="{13DB014F-BED8-4BF0-A816-4FC422B2D4F3}"/>
    <hyperlink ref="EJ4" r:id="rId2" display="../../../../../../../../../../:f:/s/Conservation-General/EvPlGF9nSlhAkXsi3V65FD4BnKsIIYRJ0uDeU2hKAmmdMQ?e=xkz2Lw" xr:uid="{C6B41C9D-5B15-4CFD-98D6-45548BDB6884}"/>
    <hyperlink ref="EJ5" r:id="rId3" display="../../../../../../../../../../:f:/s/Conservation-General/Eo0exv6FJwVAon-bgTwB7KgBZfUJDRqEOqNDNGNJQJM4IQ?e=2vN5Rd" xr:uid="{00CC89F4-5320-4AE7-8F21-403C8112F5DF}"/>
    <hyperlink ref="EJ6" r:id="rId4" display="../../../../../../../../../../:f:/s/Conservation-General/ElC6LlztOBlJsQtQokW4nekBIO_gTaezHsnZ6IZO45P4JQ?e=zazeJd" xr:uid="{06F991DB-1A20-4165-9BA9-11776598263E}"/>
    <hyperlink ref="EJ9" r:id="rId5" display="../../../../../../../../../../:f:/s/Conservation-General/EjSwhGZG0PpLkx4o_z3RFHkBG70u1LGcw84apmG5N5_5gA?e=OcMDn7" xr:uid="{3C688669-EB8E-4AA2-915F-46BE44E900ED}"/>
    <hyperlink ref="EJ7" r:id="rId6" display="../../../../../../../../../../:f:/s/Conservation-General/EjSwhGZG0PpLkx4o_z3RFHkBG70u1LGcw84apmG5N5_5gA?e=OcMDn7" xr:uid="{DD966CA0-C7B9-4838-8980-49771897FB66}"/>
    <hyperlink ref="EJ8" r:id="rId7" display="../../../../../../../../../../:f:/s/Conservation-General/EjKwEuw3DCpFiYlG3wIO1eEB9b2jUamwAcJGrjKFg0IyNg?e=bbrIAT" xr:uid="{6977F0C1-5C9F-441D-A6A8-7B26F8C3FA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1C270-FF39-4836-B9C6-E8447F9E04F2}">
  <dimension ref="A1:AI8"/>
  <sheetViews>
    <sheetView workbookViewId="0">
      <selection activeCell="E1" sqref="E1:F1048576"/>
    </sheetView>
  </sheetViews>
  <sheetFormatPr defaultColWidth="9.7109375" defaultRowHeight="27" customHeight="1"/>
  <cols>
    <col min="1" max="1" width="18.5703125" style="8" customWidth="1"/>
    <col min="2" max="2" width="9.7109375" style="8"/>
    <col min="3" max="3" width="15.28515625" style="8" customWidth="1"/>
    <col min="4" max="4" width="16.140625" style="8" customWidth="1"/>
    <col min="5" max="15" width="9.7109375" style="8"/>
    <col min="16" max="16" width="9.7109375" style="12"/>
    <col min="17" max="19" width="9.7109375" style="10"/>
    <col min="20" max="20" width="9.7109375" style="8"/>
    <col min="21" max="21" width="14.5703125" style="6" customWidth="1"/>
    <col min="22" max="35" width="9.7109375" style="11"/>
    <col min="36" max="16384" width="9.7109375" style="8"/>
  </cols>
  <sheetData>
    <row r="1" spans="1:25" s="6" customFormat="1" ht="48" customHeight="1">
      <c r="A1" s="2" t="s">
        <v>11</v>
      </c>
      <c r="B1" s="2" t="s">
        <v>12</v>
      </c>
      <c r="C1" s="2" t="s">
        <v>14</v>
      </c>
      <c r="D1" s="2" t="s">
        <v>15</v>
      </c>
      <c r="E1" s="2" t="s">
        <v>24</v>
      </c>
      <c r="F1" s="2" t="s">
        <v>25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51</v>
      </c>
      <c r="L1" s="2" t="s">
        <v>52</v>
      </c>
      <c r="M1" s="2" t="s">
        <v>53</v>
      </c>
      <c r="N1" s="2" t="s">
        <v>64</v>
      </c>
      <c r="O1" s="2" t="s">
        <v>66</v>
      </c>
      <c r="P1" s="26" t="s">
        <v>50</v>
      </c>
      <c r="Q1" s="3" t="s">
        <v>81</v>
      </c>
      <c r="R1" s="3" t="s">
        <v>103</v>
      </c>
      <c r="S1" s="3" t="s">
        <v>104</v>
      </c>
      <c r="T1" s="2" t="s">
        <v>122</v>
      </c>
      <c r="U1" s="2" t="s">
        <v>136</v>
      </c>
      <c r="V1" s="18" t="s">
        <v>137</v>
      </c>
      <c r="W1" s="18" t="s">
        <v>138</v>
      </c>
      <c r="X1" s="18" t="s">
        <v>139</v>
      </c>
      <c r="Y1" s="18" t="s">
        <v>140</v>
      </c>
    </row>
    <row r="2" spans="1:25" s="8" customFormat="1" ht="27" customHeight="1">
      <c r="A2" s="13" t="s">
        <v>142</v>
      </c>
      <c r="B2" s="13" t="s">
        <v>143</v>
      </c>
      <c r="C2" s="13" t="s">
        <v>145</v>
      </c>
      <c r="D2" s="13" t="s">
        <v>146</v>
      </c>
      <c r="E2" s="1" t="s">
        <v>153</v>
      </c>
      <c r="F2" s="1" t="s">
        <v>153</v>
      </c>
      <c r="G2" s="13" t="b">
        <v>0</v>
      </c>
      <c r="H2" s="13" t="b">
        <v>1</v>
      </c>
      <c r="I2" s="13" t="b">
        <v>0</v>
      </c>
      <c r="J2" s="13" t="b">
        <v>0</v>
      </c>
      <c r="K2" s="13" t="s">
        <v>156</v>
      </c>
      <c r="L2" s="13" t="s">
        <v>157</v>
      </c>
      <c r="M2" s="13" t="s">
        <v>158</v>
      </c>
      <c r="N2" s="14">
        <v>1</v>
      </c>
      <c r="O2" s="14">
        <v>0</v>
      </c>
      <c r="P2" s="20">
        <v>1.8466183574879229</v>
      </c>
      <c r="Q2" s="4">
        <v>13.62</v>
      </c>
      <c r="R2" s="7">
        <v>1.3986784140969171E-3</v>
      </c>
      <c r="S2" s="7">
        <v>3.1750000000000611E-2</v>
      </c>
      <c r="T2" s="13" t="s">
        <v>149</v>
      </c>
      <c r="U2" s="15" t="s">
        <v>166</v>
      </c>
      <c r="V2" s="21" t="s">
        <v>167</v>
      </c>
      <c r="W2" s="8">
        <v>0.5</v>
      </c>
      <c r="X2" s="8">
        <v>0.75</v>
      </c>
      <c r="Y2" s="8">
        <v>0.25</v>
      </c>
    </row>
    <row r="3" spans="1:25" s="8" customFormat="1" ht="27" customHeight="1">
      <c r="A3" s="8" t="s">
        <v>169</v>
      </c>
      <c r="B3" s="8" t="s">
        <v>143</v>
      </c>
      <c r="C3" s="8" t="s">
        <v>168</v>
      </c>
      <c r="D3" s="8" t="s">
        <v>171</v>
      </c>
      <c r="E3" s="8">
        <v>46.45722</v>
      </c>
      <c r="F3" s="8">
        <v>-62.455556000000001</v>
      </c>
      <c r="G3" s="8" t="b">
        <v>1</v>
      </c>
      <c r="H3" s="8" t="b">
        <v>1</v>
      </c>
      <c r="I3" s="8" t="b">
        <v>1</v>
      </c>
      <c r="J3" s="8" t="b">
        <v>1</v>
      </c>
      <c r="K3" s="8" t="s">
        <v>173</v>
      </c>
      <c r="L3" s="8" t="s">
        <v>157</v>
      </c>
      <c r="M3" s="8" t="s">
        <v>174</v>
      </c>
      <c r="N3" s="9">
        <v>0</v>
      </c>
      <c r="O3" s="9">
        <v>0</v>
      </c>
      <c r="P3" s="20">
        <v>4.6788124156545203</v>
      </c>
      <c r="Q3" s="10">
        <v>19.600000000000001</v>
      </c>
      <c r="R3" s="7">
        <v>1.4579081632653068E-3</v>
      </c>
      <c r="S3" s="7">
        <v>0.26352499999999957</v>
      </c>
      <c r="T3" s="8">
        <v>2</v>
      </c>
      <c r="U3" s="6" t="s">
        <v>179</v>
      </c>
      <c r="V3" s="21" t="s">
        <v>180</v>
      </c>
      <c r="W3" s="8">
        <v>0.5</v>
      </c>
      <c r="X3" s="8">
        <v>0.75</v>
      </c>
      <c r="Y3" s="8" t="s">
        <v>149</v>
      </c>
    </row>
    <row r="4" spans="1:25" s="8" customFormat="1" ht="27" customHeight="1">
      <c r="A4" s="8" t="s">
        <v>182</v>
      </c>
      <c r="B4" s="8" t="s">
        <v>143</v>
      </c>
      <c r="C4" s="8" t="s">
        <v>184</v>
      </c>
      <c r="D4" s="8" t="s">
        <v>185</v>
      </c>
      <c r="E4" s="8">
        <v>46.455250999999997</v>
      </c>
      <c r="F4" s="8">
        <v>-62.090192000000002</v>
      </c>
      <c r="G4" s="8" t="b">
        <v>1</v>
      </c>
      <c r="H4" s="8" t="b">
        <v>1</v>
      </c>
      <c r="I4" s="8" t="b">
        <v>1</v>
      </c>
      <c r="J4" s="8" t="b">
        <v>1</v>
      </c>
      <c r="K4" s="8" t="s">
        <v>156</v>
      </c>
      <c r="L4" s="8" t="s">
        <v>157</v>
      </c>
      <c r="M4" s="8" t="s">
        <v>158</v>
      </c>
      <c r="N4" s="9">
        <v>0.5</v>
      </c>
      <c r="O4" s="9">
        <v>0</v>
      </c>
      <c r="P4" s="20">
        <v>1.6982872200263506</v>
      </c>
      <c r="Q4" s="10">
        <v>24.9</v>
      </c>
      <c r="R4" s="7">
        <v>-2.0274136933816033E-2</v>
      </c>
      <c r="S4" s="7">
        <v>0.1155686918973835</v>
      </c>
      <c r="T4" s="8">
        <v>1</v>
      </c>
      <c r="U4" s="6" t="s">
        <v>190</v>
      </c>
      <c r="V4" s="21" t="s">
        <v>191</v>
      </c>
    </row>
    <row r="5" spans="1:25" s="1" customFormat="1" ht="27" customHeight="1">
      <c r="A5" s="1" t="s">
        <v>193</v>
      </c>
      <c r="B5" s="1" t="s">
        <v>143</v>
      </c>
      <c r="C5" s="1" t="s">
        <v>194</v>
      </c>
      <c r="D5" s="1" t="s">
        <v>195</v>
      </c>
      <c r="E5" s="1">
        <v>46.455317000000001</v>
      </c>
      <c r="F5" s="1">
        <v>-62.273265000000002</v>
      </c>
      <c r="G5" s="1" t="b">
        <v>0</v>
      </c>
      <c r="H5" s="1" t="b">
        <v>1</v>
      </c>
      <c r="I5" s="1" t="b">
        <v>0</v>
      </c>
      <c r="J5" s="1" t="b">
        <v>0</v>
      </c>
      <c r="K5" s="1" t="s">
        <v>156</v>
      </c>
      <c r="L5" s="1" t="s">
        <v>157</v>
      </c>
      <c r="M5" s="1" t="s">
        <v>196</v>
      </c>
      <c r="N5" s="1" t="s">
        <v>160</v>
      </c>
      <c r="O5" s="1" t="s">
        <v>160</v>
      </c>
      <c r="P5" s="20" t="e">
        <v>#VALUE!</v>
      </c>
      <c r="Q5" s="1" t="s">
        <v>160</v>
      </c>
      <c r="R5" s="1" t="s">
        <v>160</v>
      </c>
      <c r="S5" s="1" t="s">
        <v>160</v>
      </c>
      <c r="T5" s="1" t="s">
        <v>149</v>
      </c>
      <c r="U5" s="16" t="s">
        <v>197</v>
      </c>
      <c r="V5" s="21" t="s">
        <v>198</v>
      </c>
    </row>
    <row r="6" spans="1:25" s="8" customFormat="1" ht="27" customHeight="1">
      <c r="A6" s="17" t="s">
        <v>200</v>
      </c>
      <c r="B6" s="17" t="s">
        <v>143</v>
      </c>
      <c r="C6" s="17" t="s">
        <v>199</v>
      </c>
      <c r="D6" s="17" t="s">
        <v>201</v>
      </c>
      <c r="E6" s="17">
        <v>46.478124999999999</v>
      </c>
      <c r="F6" s="17">
        <v>-62.181643999999999</v>
      </c>
      <c r="G6" s="8" t="b">
        <v>0</v>
      </c>
      <c r="H6" s="8" t="b">
        <v>0</v>
      </c>
      <c r="I6" s="8" t="b">
        <v>0</v>
      </c>
      <c r="J6" s="8" t="b">
        <v>0</v>
      </c>
      <c r="K6" s="8" t="s">
        <v>202</v>
      </c>
      <c r="L6" s="8" t="s">
        <v>203</v>
      </c>
      <c r="M6" s="8" t="s">
        <v>204</v>
      </c>
      <c r="N6" s="8" t="s">
        <v>149</v>
      </c>
      <c r="O6" s="8" t="s">
        <v>149</v>
      </c>
      <c r="P6" s="12" t="s">
        <v>149</v>
      </c>
      <c r="Q6" s="8" t="s">
        <v>149</v>
      </c>
      <c r="R6" s="8" t="s">
        <v>149</v>
      </c>
      <c r="S6" s="8" t="s">
        <v>149</v>
      </c>
      <c r="T6" s="8" t="s">
        <v>149</v>
      </c>
      <c r="U6" s="6" t="s">
        <v>149</v>
      </c>
      <c r="V6" s="21" t="s">
        <v>205</v>
      </c>
      <c r="W6" s="8">
        <v>1</v>
      </c>
      <c r="X6" s="8">
        <v>1</v>
      </c>
      <c r="Y6" s="8">
        <v>1</v>
      </c>
    </row>
    <row r="7" spans="1:25" s="8" customFormat="1" ht="27" customHeight="1">
      <c r="A7" s="17" t="s">
        <v>206</v>
      </c>
      <c r="B7" s="17" t="s">
        <v>143</v>
      </c>
      <c r="C7" s="17" t="s">
        <v>194</v>
      </c>
      <c r="D7" s="17" t="s">
        <v>201</v>
      </c>
      <c r="E7" s="17">
        <v>46.461492</v>
      </c>
      <c r="F7" s="17">
        <v>62.268580999999998</v>
      </c>
      <c r="G7" s="8" t="b">
        <v>0</v>
      </c>
      <c r="H7" s="8" t="b">
        <v>0</v>
      </c>
      <c r="I7" s="8" t="b">
        <v>0</v>
      </c>
      <c r="J7" s="8" t="b">
        <v>0</v>
      </c>
      <c r="K7" s="8" t="s">
        <v>202</v>
      </c>
      <c r="L7" s="8" t="s">
        <v>203</v>
      </c>
      <c r="M7" s="8" t="s">
        <v>204</v>
      </c>
      <c r="N7" s="8" t="s">
        <v>149</v>
      </c>
      <c r="O7" s="8" t="s">
        <v>149</v>
      </c>
      <c r="P7" s="12" t="s">
        <v>149</v>
      </c>
      <c r="Q7" s="8" t="s">
        <v>149</v>
      </c>
      <c r="R7" s="8" t="s">
        <v>149</v>
      </c>
      <c r="S7" s="8" t="s">
        <v>149</v>
      </c>
      <c r="T7" s="8" t="s">
        <v>149</v>
      </c>
      <c r="U7" s="6" t="s">
        <v>149</v>
      </c>
      <c r="V7" s="21" t="s">
        <v>207</v>
      </c>
      <c r="W7" s="8">
        <v>1</v>
      </c>
      <c r="X7" s="8">
        <v>1</v>
      </c>
      <c r="Y7" s="8">
        <v>1</v>
      </c>
    </row>
    <row r="8" spans="1:25" s="8" customFormat="1" ht="27" customHeight="1">
      <c r="A8" s="8" t="s">
        <v>209</v>
      </c>
      <c r="B8" s="8" t="s">
        <v>143</v>
      </c>
      <c r="C8" s="8" t="s">
        <v>208</v>
      </c>
      <c r="D8" s="8" t="s">
        <v>210</v>
      </c>
      <c r="E8" s="8">
        <v>46.396479999999997</v>
      </c>
      <c r="F8" s="8">
        <v>62.412432000000003</v>
      </c>
      <c r="G8" s="8" t="b">
        <v>0</v>
      </c>
      <c r="H8" s="8" t="b">
        <v>0</v>
      </c>
      <c r="I8" s="8" t="b">
        <v>0</v>
      </c>
      <c r="J8" s="8" t="b">
        <v>0</v>
      </c>
      <c r="K8" s="8" t="s">
        <v>202</v>
      </c>
      <c r="L8" s="8" t="s">
        <v>157</v>
      </c>
      <c r="M8" s="8" t="s">
        <v>212</v>
      </c>
      <c r="N8" s="8" t="s">
        <v>149</v>
      </c>
      <c r="O8" s="8" t="s">
        <v>149</v>
      </c>
      <c r="P8" s="12" t="s">
        <v>149</v>
      </c>
      <c r="Q8" s="8" t="s">
        <v>149</v>
      </c>
      <c r="R8" s="8" t="s">
        <v>149</v>
      </c>
      <c r="S8" s="8" t="s">
        <v>149</v>
      </c>
      <c r="T8" s="8" t="s">
        <v>149</v>
      </c>
      <c r="U8" s="6" t="s">
        <v>149</v>
      </c>
      <c r="V8" s="21" t="s">
        <v>205</v>
      </c>
      <c r="W8" s="8">
        <v>1</v>
      </c>
      <c r="X8" s="8">
        <v>1</v>
      </c>
      <c r="Y8" s="8">
        <v>1</v>
      </c>
    </row>
  </sheetData>
  <hyperlinks>
    <hyperlink ref="V2" r:id="rId1" display="../../../../../../../../../../:f:/s/Conservation-General/Eu60GOae47NHi429J5nttLcBOWUpxFy8G99CW8BYyTjPpw?e=qRSEAZ" xr:uid="{A27B960C-0B27-497B-ABB6-D1ECC23E51F4}"/>
    <hyperlink ref="V3" r:id="rId2" display="../../../../../../../../../../:f:/s/Conservation-General/EvPlGF9nSlhAkXsi3V65FD4BnKsIIYRJ0uDeU2hKAmmdMQ?e=xkz2Lw" xr:uid="{2BAA77D9-F2F4-4B33-B3D7-8BC4B030D3CE}"/>
    <hyperlink ref="V4" r:id="rId3" display="../../../../../../../../../../:f:/s/Conservation-General/Eo0exv6FJwVAon-bgTwB7KgBZfUJDRqEOqNDNGNJQJM4IQ?e=2vN5Rd" xr:uid="{3472C33D-0292-40CE-9E5B-0892AD4D129E}"/>
    <hyperlink ref="V5" r:id="rId4" display="../../../../../../../../../../:f:/s/Conservation-General/ElC6LlztOBlJsQtQokW4nekBIO_gTaezHsnZ6IZO45P4JQ?e=zazeJd" xr:uid="{E59AA9CE-8EC3-4621-A7A5-5C395989AEA7}"/>
    <hyperlink ref="V8" r:id="rId5" display="../../../../../../../../../../:f:/s/Conservation-General/EjSwhGZG0PpLkx4o_z3RFHkBG70u1LGcw84apmG5N5_5gA?e=OcMDn7" xr:uid="{BB26DB7B-B08F-4067-89D9-C52DD6C2297B}"/>
    <hyperlink ref="V6" r:id="rId6" display="../../../../../../../../../../:f:/s/Conservation-General/EjSwhGZG0PpLkx4o_z3RFHkBG70u1LGcw84apmG5N5_5gA?e=OcMDn7" xr:uid="{BDB17D83-E7A0-4265-B173-AC3FD1C4F2BA}"/>
    <hyperlink ref="V7" r:id="rId7" display="../../../../../../../../../../:f:/s/Conservation-General/EjKwEuw3DCpFiYlG3wIO1eEB9b2jUamwAcJGrjKFg0IyNg?e=bbrIAT" xr:uid="{AA0DD8F7-1F1B-440B-9398-7C83EE2694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577D8-0212-4EDA-AAA3-3F91C872A6F1}">
  <dimension ref="A1:F2"/>
  <sheetViews>
    <sheetView workbookViewId="0">
      <selection activeCell="F2" sqref="F2"/>
    </sheetView>
  </sheetViews>
  <sheetFormatPr defaultRowHeight="14.45"/>
  <cols>
    <col min="4" max="4" width="13.85546875" customWidth="1"/>
    <col min="5" max="5" width="10.7109375" customWidth="1"/>
  </cols>
  <sheetData>
    <row r="1" spans="1:6">
      <c r="A1" t="s">
        <v>215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</row>
    <row r="2" spans="1:6">
      <c r="A2">
        <v>5</v>
      </c>
      <c r="B2">
        <f>A2*12</f>
        <v>60</v>
      </c>
      <c r="C2">
        <v>0</v>
      </c>
      <c r="D2">
        <f>1/8</f>
        <v>0.125</v>
      </c>
      <c r="E2">
        <f>SUM(B2:D2)</f>
        <v>60.125</v>
      </c>
      <c r="F2">
        <f>E2/39.37</f>
        <v>1.5271780543561089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11171ba-2276-4762-a69b-ae0a1d76a912">
      <Terms xmlns="http://schemas.microsoft.com/office/infopath/2007/PartnerControls"/>
    </lcf76f155ced4ddcb4097134ff3c332f>
    <TaxCatchAll xmlns="b7b7ce10-0fd6-45e3-a641-e6fecf0ad4e9" xsi:nil="true"/>
    <_Flow_SignoffStatus xmlns="411171ba-2276-4762-a69b-ae0a1d76a912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2D6C6860AC114F8559403465E77CC4" ma:contentTypeVersion="21" ma:contentTypeDescription="Create a new document." ma:contentTypeScope="" ma:versionID="4a456bade4bd732af03e24b44c1c2ca9">
  <xsd:schema xmlns:xsd="http://www.w3.org/2001/XMLSchema" xmlns:xs="http://www.w3.org/2001/XMLSchema" xmlns:p="http://schemas.microsoft.com/office/2006/metadata/properties" xmlns:ns1="http://schemas.microsoft.com/sharepoint/v3" xmlns:ns2="411171ba-2276-4762-a69b-ae0a1d76a912" xmlns:ns3="b7b7ce10-0fd6-45e3-a641-e6fecf0ad4e9" targetNamespace="http://schemas.microsoft.com/office/2006/metadata/properties" ma:root="true" ma:fieldsID="630d1ab75a49860de5f9d74b152c7650" ns1:_="" ns2:_="" ns3:_="">
    <xsd:import namespace="http://schemas.microsoft.com/sharepoint/v3"/>
    <xsd:import namespace="411171ba-2276-4762-a69b-ae0a1d76a912"/>
    <xsd:import namespace="b7b7ce10-0fd6-45e3-a641-e6fecf0ad4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171ba-2276-4762-a69b-ae0a1d76a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4ae633ca-df23-44da-a17e-afa976f1f7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7ce10-0fd6-45e3-a641-e6fecf0ad4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2a1fd321-304e-4813-b6c6-5568adbfe86d}" ma:internalName="TaxCatchAll" ma:showField="CatchAllData" ma:web="b7b7ce10-0fd6-45e3-a641-e6fecf0ad4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1A4073-A119-4C7B-AC3F-30D05FA32B8C}"/>
</file>

<file path=customXml/itemProps2.xml><?xml version="1.0" encoding="utf-8"?>
<ds:datastoreItem xmlns:ds="http://schemas.openxmlformats.org/officeDocument/2006/customXml" ds:itemID="{5543A651-D2C7-43B1-8D47-1481D1719483}"/>
</file>

<file path=customXml/itemProps3.xml><?xml version="1.0" encoding="utf-8"?>
<ds:datastoreItem xmlns:ds="http://schemas.openxmlformats.org/officeDocument/2006/customXml" ds:itemID="{1DC346B9-57C4-47EC-9DFF-34E34699FA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Fielding Montgomery</dc:creator>
  <cp:keywords/>
  <dc:description/>
  <cp:lastModifiedBy/>
  <cp:revision/>
  <dcterms:created xsi:type="dcterms:W3CDTF">2024-09-09T17:42:04Z</dcterms:created>
  <dcterms:modified xsi:type="dcterms:W3CDTF">2025-02-27T14:49:34Z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0x0101009F2D6C6860AC114F8559403465E77CC4</vt:lpwstr>
  </property>
</Properties>
</file>